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ers\mi12432\Desktop\Organici triennio 2022_25\Nuova Bozza Organici ATA 2022-2025\Trasmissione per informativa\"/>
    </mc:Choice>
  </mc:AlternateContent>
  <xr:revisionPtr revIDLastSave="0" documentId="8_{2D68173B-2521-4DA1-A84E-CF4AD5CD2EA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lunni per regione" sheetId="3" r:id="rId1"/>
    <sheet name="Assistenti Amministrativi" sheetId="1" r:id="rId2"/>
    <sheet name="Collaboratori scolastici" sheetId="2" r:id="rId3"/>
  </sheets>
  <definedNames>
    <definedName name="_xlnm.Print_Area" localSheetId="0">'Alunni per regione'!$A$1:$K$22</definedName>
    <definedName name="_xlnm.Print_Area" localSheetId="1">'Assistenti Amministrativi'!#REF!</definedName>
    <definedName name="_xlnm.Print_Area" localSheetId="2">'Collaboratori scolastici'!#REF!</definedName>
    <definedName name="Istituto_OF">#REF!</definedName>
    <definedName name="od_provincia" localSheetId="0">#REF!</definedName>
    <definedName name="od_provincia" localSheetId="2">#REF!</definedName>
    <definedName name="od_provincia">#REF!</definedName>
    <definedName name="sintetico" localSheetId="0">#REF!</definedName>
    <definedName name="sintetico" localSheetId="2">#REF!</definedName>
    <definedName name="sintetico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2" l="1"/>
  <c r="O22" i="2"/>
  <c r="L22" i="2"/>
  <c r="K22" i="2"/>
  <c r="I22" i="2"/>
  <c r="H22" i="2"/>
  <c r="G22" i="2"/>
  <c r="F22" i="2"/>
  <c r="E22" i="2"/>
  <c r="D22" i="2"/>
  <c r="C22" i="2"/>
  <c r="B22" i="2"/>
  <c r="P21" i="2"/>
  <c r="O21" i="2"/>
  <c r="N21" i="2"/>
  <c r="L21" i="2"/>
  <c r="K21" i="2"/>
  <c r="J21" i="2"/>
  <c r="I21" i="2"/>
  <c r="H21" i="2"/>
  <c r="E21" i="2"/>
  <c r="D21" i="2"/>
  <c r="P20" i="2"/>
  <c r="O20" i="2"/>
  <c r="N20" i="2"/>
  <c r="L20" i="2"/>
  <c r="K20" i="2"/>
  <c r="J20" i="2"/>
  <c r="I20" i="2"/>
  <c r="H20" i="2"/>
  <c r="E20" i="2"/>
  <c r="D20" i="2"/>
  <c r="P19" i="2"/>
  <c r="O19" i="2"/>
  <c r="N19" i="2"/>
  <c r="L19" i="2"/>
  <c r="K19" i="2"/>
  <c r="J19" i="2"/>
  <c r="I19" i="2"/>
  <c r="H19" i="2"/>
  <c r="E19" i="2"/>
  <c r="D19" i="2"/>
  <c r="P18" i="2"/>
  <c r="O18" i="2"/>
  <c r="N18" i="2"/>
  <c r="L18" i="2"/>
  <c r="K18" i="2"/>
  <c r="J18" i="2"/>
  <c r="I18" i="2"/>
  <c r="H18" i="2"/>
  <c r="E18" i="2"/>
  <c r="D18" i="2"/>
  <c r="P17" i="2"/>
  <c r="O17" i="2"/>
  <c r="N17" i="2"/>
  <c r="L17" i="2"/>
  <c r="K17" i="2"/>
  <c r="J17" i="2"/>
  <c r="I17" i="2"/>
  <c r="H17" i="2"/>
  <c r="E17" i="2"/>
  <c r="D17" i="2"/>
  <c r="P16" i="2"/>
  <c r="O16" i="2"/>
  <c r="N16" i="2"/>
  <c r="L16" i="2"/>
  <c r="K16" i="2"/>
  <c r="J16" i="2"/>
  <c r="I16" i="2"/>
  <c r="H16" i="2"/>
  <c r="E16" i="2"/>
  <c r="D16" i="2"/>
  <c r="P15" i="2"/>
  <c r="O15" i="2"/>
  <c r="N15" i="2"/>
  <c r="L15" i="2"/>
  <c r="K15" i="2"/>
  <c r="J15" i="2"/>
  <c r="I15" i="2"/>
  <c r="H15" i="2"/>
  <c r="E15" i="2"/>
  <c r="D15" i="2"/>
  <c r="P14" i="2"/>
  <c r="O14" i="2"/>
  <c r="N14" i="2"/>
  <c r="L14" i="2"/>
  <c r="K14" i="2"/>
  <c r="J14" i="2"/>
  <c r="I14" i="2"/>
  <c r="H14" i="2"/>
  <c r="E14" i="2"/>
  <c r="D14" i="2"/>
  <c r="P13" i="2"/>
  <c r="O13" i="2"/>
  <c r="N13" i="2"/>
  <c r="L13" i="2"/>
  <c r="K13" i="2"/>
  <c r="J13" i="2"/>
  <c r="I13" i="2"/>
  <c r="H13" i="2"/>
  <c r="E13" i="2"/>
  <c r="D13" i="2"/>
  <c r="P12" i="2"/>
  <c r="O12" i="2"/>
  <c r="N12" i="2"/>
  <c r="L12" i="2"/>
  <c r="K12" i="2"/>
  <c r="J12" i="2"/>
  <c r="I12" i="2"/>
  <c r="H12" i="2"/>
  <c r="E12" i="2"/>
  <c r="D12" i="2"/>
  <c r="P11" i="2"/>
  <c r="O11" i="2"/>
  <c r="N11" i="2"/>
  <c r="L11" i="2"/>
  <c r="K11" i="2"/>
  <c r="J11" i="2"/>
  <c r="I11" i="2"/>
  <c r="H11" i="2"/>
  <c r="E11" i="2"/>
  <c r="P10" i="2"/>
  <c r="O10" i="2"/>
  <c r="N10" i="2"/>
  <c r="L10" i="2"/>
  <c r="K10" i="2"/>
  <c r="J10" i="2"/>
  <c r="I10" i="2"/>
  <c r="H10" i="2"/>
  <c r="E10" i="2"/>
  <c r="D10" i="2"/>
  <c r="P9" i="2"/>
  <c r="O9" i="2"/>
  <c r="N9" i="2"/>
  <c r="L9" i="2"/>
  <c r="K9" i="2"/>
  <c r="J9" i="2"/>
  <c r="I9" i="2"/>
  <c r="H9" i="2"/>
  <c r="E9" i="2"/>
  <c r="D9" i="2"/>
  <c r="P8" i="2"/>
  <c r="O8" i="2"/>
  <c r="N8" i="2"/>
  <c r="L8" i="2"/>
  <c r="K8" i="2"/>
  <c r="J8" i="2"/>
  <c r="I8" i="2"/>
  <c r="H8" i="2"/>
  <c r="E8" i="2"/>
  <c r="D8" i="2"/>
  <c r="P7" i="2"/>
  <c r="O7" i="2"/>
  <c r="N7" i="2"/>
  <c r="L7" i="2"/>
  <c r="K7" i="2"/>
  <c r="J7" i="2"/>
  <c r="I7" i="2"/>
  <c r="H7" i="2"/>
  <c r="E7" i="2"/>
  <c r="D7" i="2"/>
  <c r="P6" i="2"/>
  <c r="O6" i="2"/>
  <c r="N6" i="2"/>
  <c r="L6" i="2"/>
  <c r="K6" i="2"/>
  <c r="J6" i="2"/>
  <c r="I6" i="2"/>
  <c r="H6" i="2"/>
  <c r="E6" i="2"/>
  <c r="D6" i="2"/>
  <c r="P5" i="2"/>
  <c r="O5" i="2"/>
  <c r="N5" i="2"/>
  <c r="L5" i="2"/>
  <c r="K5" i="2"/>
  <c r="J5" i="2"/>
  <c r="I5" i="2"/>
  <c r="H5" i="2"/>
  <c r="E5" i="2"/>
  <c r="D5" i="2"/>
  <c r="P4" i="2"/>
  <c r="O4" i="2"/>
  <c r="N4" i="2"/>
  <c r="L4" i="2"/>
  <c r="K4" i="2"/>
  <c r="J4" i="2"/>
  <c r="I4" i="2"/>
  <c r="H4" i="2"/>
  <c r="E4" i="2"/>
  <c r="D4" i="2"/>
  <c r="P3" i="2"/>
  <c r="O3" i="2"/>
  <c r="N3" i="2"/>
  <c r="L3" i="2"/>
  <c r="K3" i="2"/>
  <c r="J3" i="2"/>
  <c r="I3" i="2"/>
  <c r="H3" i="2"/>
  <c r="E3" i="2"/>
  <c r="D3" i="2"/>
  <c r="Q22" i="1"/>
  <c r="P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L21" i="1"/>
  <c r="K21" i="1"/>
  <c r="J21" i="1"/>
  <c r="I21" i="1"/>
  <c r="H21" i="1"/>
  <c r="E21" i="1"/>
  <c r="D21" i="1"/>
  <c r="Q20" i="1"/>
  <c r="P20" i="1"/>
  <c r="O20" i="1"/>
  <c r="L20" i="1"/>
  <c r="K20" i="1"/>
  <c r="J20" i="1"/>
  <c r="I20" i="1"/>
  <c r="H20" i="1"/>
  <c r="E20" i="1"/>
  <c r="D20" i="1"/>
  <c r="Q19" i="1"/>
  <c r="P19" i="1"/>
  <c r="O19" i="1"/>
  <c r="L19" i="1"/>
  <c r="K19" i="1"/>
  <c r="J19" i="1"/>
  <c r="I19" i="1"/>
  <c r="H19" i="1"/>
  <c r="E19" i="1"/>
  <c r="D19" i="1"/>
  <c r="Q18" i="1"/>
  <c r="P18" i="1"/>
  <c r="O18" i="1"/>
  <c r="L18" i="1"/>
  <c r="K18" i="1"/>
  <c r="J18" i="1"/>
  <c r="I18" i="1"/>
  <c r="H18" i="1"/>
  <c r="E18" i="1"/>
  <c r="D18" i="1"/>
  <c r="Q17" i="1"/>
  <c r="P17" i="1"/>
  <c r="O17" i="1"/>
  <c r="L17" i="1"/>
  <c r="K17" i="1"/>
  <c r="J17" i="1"/>
  <c r="I17" i="1"/>
  <c r="H17" i="1"/>
  <c r="E17" i="1"/>
  <c r="D17" i="1"/>
  <c r="Q16" i="1"/>
  <c r="P16" i="1"/>
  <c r="O16" i="1"/>
  <c r="L16" i="1"/>
  <c r="K16" i="1"/>
  <c r="J16" i="1"/>
  <c r="I16" i="1"/>
  <c r="H16" i="1"/>
  <c r="E16" i="1"/>
  <c r="D16" i="1"/>
  <c r="Q15" i="1"/>
  <c r="P15" i="1"/>
  <c r="O15" i="1"/>
  <c r="L15" i="1"/>
  <c r="K15" i="1"/>
  <c r="J15" i="1"/>
  <c r="I15" i="1"/>
  <c r="H15" i="1"/>
  <c r="E15" i="1"/>
  <c r="D15" i="1"/>
  <c r="Q14" i="1"/>
  <c r="P14" i="1"/>
  <c r="O14" i="1"/>
  <c r="L14" i="1"/>
  <c r="K14" i="1"/>
  <c r="J14" i="1"/>
  <c r="I14" i="1"/>
  <c r="H14" i="1"/>
  <c r="E14" i="1"/>
  <c r="D14" i="1"/>
  <c r="Q13" i="1"/>
  <c r="P13" i="1"/>
  <c r="O13" i="1"/>
  <c r="L13" i="1"/>
  <c r="K13" i="1"/>
  <c r="J13" i="1"/>
  <c r="I13" i="1"/>
  <c r="H13" i="1"/>
  <c r="E13" i="1"/>
  <c r="D13" i="1"/>
  <c r="Q12" i="1"/>
  <c r="P12" i="1"/>
  <c r="O12" i="1"/>
  <c r="L12" i="1"/>
  <c r="K12" i="1"/>
  <c r="J12" i="1"/>
  <c r="I12" i="1"/>
  <c r="H12" i="1"/>
  <c r="E12" i="1"/>
  <c r="D12" i="1"/>
  <c r="Q11" i="1"/>
  <c r="P11" i="1"/>
  <c r="O11" i="1"/>
  <c r="L11" i="1"/>
  <c r="K11" i="1"/>
  <c r="J11" i="1"/>
  <c r="I11" i="1"/>
  <c r="H11" i="1"/>
  <c r="E11" i="1"/>
  <c r="D11" i="1"/>
  <c r="Q10" i="1"/>
  <c r="P10" i="1"/>
  <c r="O10" i="1"/>
  <c r="L10" i="1"/>
  <c r="K10" i="1"/>
  <c r="J10" i="1"/>
  <c r="I10" i="1"/>
  <c r="H10" i="1"/>
  <c r="E10" i="1"/>
  <c r="D10" i="1"/>
  <c r="Q9" i="1"/>
  <c r="P9" i="1"/>
  <c r="O9" i="1"/>
  <c r="L9" i="1"/>
  <c r="K9" i="1"/>
  <c r="J9" i="1"/>
  <c r="I9" i="1"/>
  <c r="H9" i="1"/>
  <c r="E9" i="1"/>
  <c r="D9" i="1"/>
  <c r="Q8" i="1"/>
  <c r="P8" i="1"/>
  <c r="O8" i="1"/>
  <c r="L8" i="1"/>
  <c r="K8" i="1"/>
  <c r="J8" i="1"/>
  <c r="I8" i="1"/>
  <c r="H8" i="1"/>
  <c r="E8" i="1"/>
  <c r="D8" i="1"/>
  <c r="Q7" i="1"/>
  <c r="P7" i="1"/>
  <c r="O7" i="1"/>
  <c r="L7" i="1"/>
  <c r="K7" i="1"/>
  <c r="J7" i="1"/>
  <c r="I7" i="1"/>
  <c r="H7" i="1"/>
  <c r="E7" i="1"/>
  <c r="D7" i="1"/>
  <c r="Q6" i="1"/>
  <c r="P6" i="1"/>
  <c r="O6" i="1"/>
  <c r="L6" i="1"/>
  <c r="K6" i="1"/>
  <c r="J6" i="1"/>
  <c r="I6" i="1"/>
  <c r="H6" i="1"/>
  <c r="E6" i="1"/>
  <c r="D6" i="1"/>
  <c r="Q5" i="1"/>
  <c r="P5" i="1"/>
  <c r="O5" i="1"/>
  <c r="L5" i="1"/>
  <c r="K5" i="1"/>
  <c r="J5" i="1"/>
  <c r="I5" i="1"/>
  <c r="H5" i="1"/>
  <c r="E5" i="1"/>
  <c r="D5" i="1"/>
  <c r="Q4" i="1"/>
  <c r="P4" i="1"/>
  <c r="O4" i="1"/>
  <c r="L4" i="1"/>
  <c r="K4" i="1"/>
  <c r="J4" i="1"/>
  <c r="I4" i="1"/>
  <c r="H4" i="1"/>
  <c r="E4" i="1"/>
  <c r="D4" i="1"/>
  <c r="Q3" i="1"/>
  <c r="P3" i="1"/>
  <c r="O3" i="1"/>
  <c r="L3" i="1"/>
  <c r="K3" i="1"/>
  <c r="J3" i="1"/>
  <c r="I3" i="1"/>
  <c r="H3" i="1"/>
  <c r="E3" i="1"/>
  <c r="D3" i="1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S20" i="3"/>
  <c r="R20" i="3"/>
  <c r="M20" i="3"/>
  <c r="L20" i="3"/>
  <c r="K20" i="3"/>
  <c r="F20" i="3"/>
  <c r="S19" i="3"/>
  <c r="R19" i="3"/>
  <c r="M19" i="3"/>
  <c r="L19" i="3"/>
  <c r="K19" i="3"/>
  <c r="F19" i="3"/>
  <c r="S18" i="3"/>
  <c r="R18" i="3"/>
  <c r="M18" i="3"/>
  <c r="L18" i="3"/>
  <c r="K18" i="3"/>
  <c r="F18" i="3"/>
  <c r="S17" i="3"/>
  <c r="R17" i="3"/>
  <c r="M17" i="3"/>
  <c r="L17" i="3"/>
  <c r="K17" i="3"/>
  <c r="F17" i="3"/>
  <c r="S16" i="3"/>
  <c r="R16" i="3"/>
  <c r="M16" i="3"/>
  <c r="L16" i="3"/>
  <c r="K16" i="3"/>
  <c r="F16" i="3"/>
  <c r="S15" i="3"/>
  <c r="R15" i="3"/>
  <c r="M15" i="3"/>
  <c r="L15" i="3"/>
  <c r="K15" i="3"/>
  <c r="F15" i="3"/>
  <c r="S14" i="3"/>
  <c r="R14" i="3"/>
  <c r="M14" i="3"/>
  <c r="L14" i="3"/>
  <c r="K14" i="3"/>
  <c r="F14" i="3"/>
  <c r="S13" i="3"/>
  <c r="R13" i="3"/>
  <c r="M13" i="3"/>
  <c r="L13" i="3"/>
  <c r="K13" i="3"/>
  <c r="F13" i="3"/>
  <c r="S12" i="3"/>
  <c r="R12" i="3"/>
  <c r="M12" i="3"/>
  <c r="L12" i="3"/>
  <c r="K12" i="3"/>
  <c r="F12" i="3"/>
  <c r="S11" i="3"/>
  <c r="R11" i="3"/>
  <c r="M11" i="3"/>
  <c r="L11" i="3"/>
  <c r="K11" i="3"/>
  <c r="F11" i="3"/>
  <c r="S10" i="3"/>
  <c r="R10" i="3"/>
  <c r="M10" i="3"/>
  <c r="L10" i="3"/>
  <c r="K10" i="3"/>
  <c r="F10" i="3"/>
  <c r="S9" i="3"/>
  <c r="R9" i="3"/>
  <c r="M9" i="3"/>
  <c r="L9" i="3"/>
  <c r="K9" i="3"/>
  <c r="F9" i="3"/>
  <c r="S8" i="3"/>
  <c r="R8" i="3"/>
  <c r="M8" i="3"/>
  <c r="L8" i="3"/>
  <c r="K8" i="3"/>
  <c r="F8" i="3"/>
  <c r="S7" i="3"/>
  <c r="R7" i="3"/>
  <c r="M7" i="3"/>
  <c r="L7" i="3"/>
  <c r="K7" i="3"/>
  <c r="F7" i="3"/>
  <c r="S6" i="3"/>
  <c r="R6" i="3"/>
  <c r="M6" i="3"/>
  <c r="L6" i="3"/>
  <c r="K6" i="3"/>
  <c r="F6" i="3"/>
  <c r="S5" i="3"/>
  <c r="R5" i="3"/>
  <c r="M5" i="3"/>
  <c r="L5" i="3"/>
  <c r="K5" i="3"/>
  <c r="F5" i="3"/>
  <c r="S4" i="3"/>
  <c r="R4" i="3"/>
  <c r="M4" i="3"/>
  <c r="L4" i="3"/>
  <c r="K4" i="3"/>
  <c r="F4" i="3"/>
  <c r="S3" i="3"/>
  <c r="R3" i="3"/>
  <c r="M3" i="3"/>
  <c r="L3" i="3"/>
  <c r="K3" i="3"/>
  <c r="F3" i="3"/>
</calcChain>
</file>

<file path=xl/sharedStrings.xml><?xml version="1.0" encoding="utf-8"?>
<sst xmlns="http://schemas.openxmlformats.org/spreadsheetml/2006/main" count="159" uniqueCount="84">
  <si>
    <t>Regione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</si>
  <si>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</si>
  <si>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</si>
  <si>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</si>
  <si>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</si>
  <si>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</si>
  <si>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</si>
  <si>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</si>
  <si>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</si>
  <si>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</si>
  <si>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</si>
  <si>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</si>
  <si>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</si>
  <si>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</si>
  <si>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</si>
  <si>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</si>
  <si>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</si>
  <si>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</si>
  <si>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</si>
  <si>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Totale Nazionale</t>
  </si>
  <si>
    <t>Variazione</t>
  </si>
  <si>
    <t>Variazione %</t>
  </si>
  <si>
    <t>B</t>
  </si>
  <si>
    <t>Diff. posti rispetto al DM</t>
  </si>
  <si>
    <t>C</t>
  </si>
  <si>
    <t>D=C-B</t>
  </si>
  <si>
    <t>G</t>
  </si>
  <si>
    <t>E=D/B</t>
  </si>
  <si>
    <t>H=G-F</t>
  </si>
  <si>
    <t>I=H/G</t>
  </si>
  <si>
    <t>L=F/C</t>
  </si>
  <si>
    <t>M=G/L</t>
  </si>
  <si>
    <t>N=M-C</t>
  </si>
  <si>
    <t>Infanzia</t>
  </si>
  <si>
    <t>Primaria</t>
  </si>
  <si>
    <t xml:space="preserve">I grado </t>
  </si>
  <si>
    <t xml:space="preserve">II grado </t>
  </si>
  <si>
    <t>F</t>
  </si>
  <si>
    <t>Differenza</t>
  </si>
  <si>
    <t>Totale (A)</t>
  </si>
  <si>
    <t>Totale (B)</t>
  </si>
  <si>
    <t>C=B-A</t>
  </si>
  <si>
    <t>%</t>
  </si>
  <si>
    <t>O</t>
  </si>
  <si>
    <t>P</t>
  </si>
  <si>
    <t>Totale (D)</t>
  </si>
  <si>
    <t>% Aluh su totaluh</t>
  </si>
  <si>
    <t>correttivo per incidenza alunni di sostegno</t>
  </si>
  <si>
    <t>Diff. alunni %</t>
  </si>
  <si>
    <t>Diff. alunni</t>
  </si>
  <si>
    <t>Alunni h / Totale Alunni h (%)</t>
  </si>
  <si>
    <t>Q=M+P</t>
  </si>
  <si>
    <t>R=Q-C</t>
  </si>
  <si>
    <t xml:space="preserve">Infanzia (prev su trend 5 anni) </t>
  </si>
  <si>
    <t>Friuli Venezia Giulia (l. Ita.)</t>
  </si>
  <si>
    <t>Friuli Venezia Giulia (l. Slo.)</t>
  </si>
  <si>
    <t xml:space="preserve">DM
a.s. 2020/21
</t>
  </si>
  <si>
    <t>SITUAZIONE ORGANICO DI FATTO 21/22</t>
  </si>
  <si>
    <t>PREVISIONE 2022/23</t>
  </si>
  <si>
    <t xml:space="preserve"> SITUAZIONE ORGANICO DI FATTO 21/22 - SOSTEGNO</t>
  </si>
  <si>
    <t>DM
a.s. 2020/21</t>
  </si>
  <si>
    <t xml:space="preserve">DM 
a.s. 2021/22    </t>
  </si>
  <si>
    <t>Totale alunni                    OF 2021/22</t>
  </si>
  <si>
    <t>Totale alunni 2022/23                          (dato previsto)</t>
  </si>
  <si>
    <t>DM
a.s. 2021/22</t>
  </si>
  <si>
    <t xml:space="preserve">Previsione a.s. posti 2022/23 </t>
  </si>
  <si>
    <t xml:space="preserve">Nuova previsione posti 2022/23 
</t>
  </si>
  <si>
    <t>Previsione posti 2022/23</t>
  </si>
  <si>
    <t>Rapporto alunni/posti DM 2021/22</t>
  </si>
  <si>
    <t>40 (-21)</t>
  </si>
  <si>
    <t>41 (-11)</t>
  </si>
  <si>
    <t>51 (-65)</t>
  </si>
  <si>
    <t xml:space="preserve">  -60 (+52)</t>
  </si>
  <si>
    <t xml:space="preserve"> - 69 (+45)</t>
  </si>
  <si>
    <t>compensazioni DM organici 2021/22</t>
  </si>
  <si>
    <t>Nuova previsione 2022/2023</t>
  </si>
  <si>
    <t>con cessazioni G2</t>
  </si>
  <si>
    <t>Rapporto alunni/posti 22/23</t>
  </si>
  <si>
    <t>Rapporto alunni/posti 2022/23</t>
  </si>
  <si>
    <t>Q=G/O</t>
  </si>
  <si>
    <t>S=G/P</t>
  </si>
  <si>
    <t xml:space="preserve"> compensazioni per a.s. 2022/23</t>
  </si>
  <si>
    <t>compensazioni per a.s. 22/23</t>
  </si>
  <si>
    <t>Nuova previsione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</si>
</sst>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#,###,##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10" borderId="8" applyNumberFormat="0" applyAlignment="0" applyProtection="0"/>
    <xf numFmtId="0" fontId="19" fillId="11" borderId="9" applyNumberFormat="0" applyAlignment="0" applyProtection="0"/>
    <xf numFmtId="0" fontId="20" fillId="11" borderId="8" applyNumberFormat="0" applyAlignment="0" applyProtection="0"/>
    <xf numFmtId="0" fontId="21" fillId="0" borderId="10" applyNumberFormat="0" applyFill="0" applyAlignment="0" applyProtection="0"/>
    <xf numFmtId="0" fontId="22" fillId="12" borderId="11" applyNumberFormat="0" applyAlignment="0" applyProtection="0"/>
    <xf numFmtId="0" fontId="23" fillId="0" borderId="0" applyNumberFormat="0" applyFill="0" applyBorder="0" applyAlignment="0" applyProtection="0"/>
    <xf numFmtId="0" fontId="1" fillId="13" borderId="12" applyNumberFormat="0" applyFont="0" applyAlignment="0" applyProtection="0"/>
    <xf numFmtId="0" fontId="24" fillId="0" borderId="0" applyNumberFormat="0" applyFill="0" applyBorder="0" applyAlignment="0" applyProtection="0"/>
    <xf numFmtId="0" fontId="10" fillId="0" borderId="13" applyNumberFormat="0" applyFill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43" fontId="1" fillId="0" borderId="0" applyFont="0" applyFill="0" applyBorder="0" applyAlignment="0" applyProtection="0"/>
    <xf numFmtId="0" fontId="26" fillId="9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37" borderId="0" applyNumberFormat="0" applyBorder="0" applyAlignment="0" applyProtection="0"/>
  </cellStyleXfs>
  <cellXfs count="102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3" fontId="3" fillId="0" borderId="1" xfId="1" applyNumberFormat="1" applyFont="1" applyFill="1" applyBorder="1" applyAlignment="1">
      <alignment horizontal="right" vertical="center"/>
    </xf>
    <xf numFmtId="3" fontId="5" fillId="0" borderId="1" xfId="0" applyNumberFormat="1" applyFont="1" applyBorder="1"/>
    <xf numFmtId="164" fontId="5" fillId="0" borderId="1" xfId="0" applyNumberFormat="1" applyFont="1" applyBorder="1"/>
    <xf numFmtId="3" fontId="2" fillId="0" borderId="1" xfId="0" applyNumberFormat="1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3" fontId="2" fillId="0" borderId="1" xfId="1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/>
    <xf numFmtId="4" fontId="3" fillId="2" borderId="1" xfId="1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4" fontId="2" fillId="0" borderId="0" xfId="1" applyNumberFormat="1" applyFont="1" applyFill="1" applyBorder="1" applyAlignment="1">
      <alignment horizontal="right" vertical="center"/>
    </xf>
    <xf numFmtId="3" fontId="2" fillId="0" borderId="0" xfId="0" applyNumberFormat="1" applyFont="1" applyBorder="1"/>
    <xf numFmtId="164" fontId="7" fillId="0" borderId="0" xfId="0" applyNumberFormat="1" applyFont="1" applyBorder="1"/>
    <xf numFmtId="10" fontId="6" fillId="0" borderId="0" xfId="2" applyNumberFormat="1" applyFont="1" applyBorder="1"/>
    <xf numFmtId="2" fontId="6" fillId="0" borderId="0" xfId="2" applyNumberFormat="1" applyFont="1" applyBorder="1"/>
    <xf numFmtId="3" fontId="4" fillId="0" borderId="0" xfId="0" applyNumberFormat="1" applyFont="1" applyBorder="1"/>
    <xf numFmtId="1" fontId="6" fillId="0" borderId="0" xfId="2" applyNumberFormat="1" applyFont="1" applyBorder="1"/>
    <xf numFmtId="0" fontId="2" fillId="0" borderId="0" xfId="0" applyFont="1" applyFill="1" applyBorder="1"/>
    <xf numFmtId="0" fontId="10" fillId="0" borderId="0" xfId="0" applyFont="1"/>
    <xf numFmtId="10" fontId="3" fillId="0" borderId="1" xfId="2" applyNumberFormat="1" applyFont="1" applyBorder="1"/>
    <xf numFmtId="2" fontId="3" fillId="0" borderId="1" xfId="2" applyNumberFormat="1" applyFont="1" applyBorder="1"/>
    <xf numFmtId="1" fontId="3" fillId="0" borderId="1" xfId="2" applyNumberFormat="1" applyFont="1" applyBorder="1"/>
    <xf numFmtId="2" fontId="2" fillId="0" borderId="1" xfId="2" applyNumberFormat="1" applyFont="1" applyBorder="1"/>
    <xf numFmtId="1" fontId="2" fillId="0" borderId="1" xfId="2" applyNumberFormat="1" applyFont="1" applyBorder="1"/>
    <xf numFmtId="0" fontId="7" fillId="0" borderId="1" xfId="0" applyFont="1" applyBorder="1" applyAlignment="1">
      <alignment vertical="center" wrapText="1"/>
    </xf>
    <xf numFmtId="0" fontId="0" fillId="0" borderId="0" xfId="0" applyBorder="1"/>
    <xf numFmtId="1" fontId="0" fillId="0" borderId="0" xfId="0" applyNumberFormat="1"/>
    <xf numFmtId="3" fontId="2" fillId="3" borderId="2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/>
    <xf numFmtId="3" fontId="2" fillId="3" borderId="1" xfId="2" applyNumberFormat="1" applyFont="1" applyFill="1" applyBorder="1"/>
    <xf numFmtId="3" fontId="7" fillId="0" borderId="1" xfId="0" applyNumberFormat="1" applyFont="1" applyBorder="1"/>
    <xf numFmtId="0" fontId="7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/>
    <xf numFmtId="3" fontId="2" fillId="3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/>
    </xf>
    <xf numFmtId="3" fontId="6" fillId="0" borderId="1" xfId="2" applyNumberFormat="1" applyFont="1" applyBorder="1"/>
    <xf numFmtId="3" fontId="7" fillId="3" borderId="1" xfId="0" applyNumberFormat="1" applyFont="1" applyFill="1" applyBorder="1"/>
    <xf numFmtId="4" fontId="2" fillId="2" borderId="1" xfId="1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right" vertical="center"/>
    </xf>
    <xf numFmtId="0" fontId="5" fillId="0" borderId="0" xfId="0" applyFont="1"/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10" fontId="5" fillId="0" borderId="1" xfId="2" applyNumberFormat="1" applyFont="1" applyBorder="1"/>
    <xf numFmtId="0" fontId="7" fillId="0" borderId="0" xfId="0" applyFont="1"/>
    <xf numFmtId="165" fontId="7" fillId="4" borderId="1" xfId="0" applyNumberFormat="1" applyFont="1" applyFill="1" applyBorder="1"/>
    <xf numFmtId="165" fontId="7" fillId="5" borderId="1" xfId="0" applyNumberFormat="1" applyFont="1" applyFill="1" applyBorder="1"/>
    <xf numFmtId="3" fontId="7" fillId="6" borderId="1" xfId="0" applyNumberFormat="1" applyFont="1" applyFill="1" applyBorder="1"/>
    <xf numFmtId="10" fontId="7" fillId="6" borderId="1" xfId="2" applyNumberFormat="1" applyFont="1" applyFill="1" applyBorder="1"/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/>
    <xf numFmtId="3" fontId="8" fillId="0" borderId="1" xfId="1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3" fontId="0" fillId="0" borderId="0" xfId="0" applyNumberForma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NumberFormat="1" applyFont="1" applyFill="1" applyBorder="1"/>
    <xf numFmtId="3" fontId="2" fillId="2" borderId="0" xfId="0" applyNumberFormat="1" applyFont="1" applyFill="1" applyBorder="1" applyAlignment="1">
      <alignment horizontal="right" vertical="center"/>
    </xf>
    <xf numFmtId="0" fontId="7" fillId="38" borderId="1" xfId="0" applyFont="1" applyFill="1" applyBorder="1" applyAlignment="1">
      <alignment vertical="center" wrapText="1"/>
    </xf>
    <xf numFmtId="3" fontId="2" fillId="38" borderId="1" xfId="0" applyNumberFormat="1" applyFont="1" applyFill="1" applyBorder="1" applyAlignment="1">
      <alignment horizontal="center" vertical="center"/>
    </xf>
    <xf numFmtId="3" fontId="5" fillId="38" borderId="1" xfId="0" applyNumberFormat="1" applyFont="1" applyFill="1" applyBorder="1"/>
    <xf numFmtId="3" fontId="5" fillId="38" borderId="1" xfId="0" applyNumberFormat="1" applyFont="1" applyFill="1" applyBorder="1" applyAlignment="1">
      <alignment horizontal="right"/>
    </xf>
    <xf numFmtId="0" fontId="7" fillId="39" borderId="1" xfId="0" applyFont="1" applyFill="1" applyBorder="1" applyAlignment="1">
      <alignment vertical="center" wrapText="1"/>
    </xf>
    <xf numFmtId="3" fontId="2" fillId="39" borderId="1" xfId="0" applyNumberFormat="1" applyFont="1" applyFill="1" applyBorder="1" applyAlignment="1">
      <alignment horizontal="center" vertical="center"/>
    </xf>
    <xf numFmtId="3" fontId="5" fillId="39" borderId="1" xfId="0" applyNumberFormat="1" applyFont="1" applyFill="1" applyBorder="1"/>
    <xf numFmtId="3" fontId="7" fillId="39" borderId="1" xfId="0" applyNumberFormat="1" applyFont="1" applyFill="1" applyBorder="1"/>
    <xf numFmtId="0" fontId="7" fillId="40" borderId="1" xfId="0" applyFont="1" applyFill="1" applyBorder="1" applyAlignment="1">
      <alignment vertical="center" wrapText="1"/>
    </xf>
    <xf numFmtId="3" fontId="2" fillId="40" borderId="1" xfId="0" applyNumberFormat="1" applyFont="1" applyFill="1" applyBorder="1" applyAlignment="1">
      <alignment horizontal="center" vertical="center"/>
    </xf>
    <xf numFmtId="0" fontId="5" fillId="40" borderId="1" xfId="0" applyFont="1" applyFill="1" applyBorder="1"/>
    <xf numFmtId="3" fontId="5" fillId="40" borderId="1" xfId="0" applyNumberFormat="1" applyFont="1" applyFill="1" applyBorder="1"/>
    <xf numFmtId="0" fontId="7" fillId="41" borderId="1" xfId="0" applyFont="1" applyFill="1" applyBorder="1" applyAlignment="1">
      <alignment vertical="center" wrapText="1"/>
    </xf>
    <xf numFmtId="3" fontId="2" fillId="41" borderId="1" xfId="0" applyNumberFormat="1" applyFont="1" applyFill="1" applyBorder="1" applyAlignment="1">
      <alignment horizontal="center" vertical="center"/>
    </xf>
    <xf numFmtId="3" fontId="5" fillId="41" borderId="1" xfId="0" applyNumberFormat="1" applyFont="1" applyFill="1" applyBorder="1"/>
    <xf numFmtId="3" fontId="5" fillId="41" borderId="1" xfId="0" applyNumberFormat="1" applyFont="1" applyFill="1" applyBorder="1" applyAlignment="1">
      <alignment horizontal="right"/>
    </xf>
    <xf numFmtId="3" fontId="7" fillId="41" borderId="1" xfId="0" applyNumberFormat="1" applyFont="1" applyFill="1" applyBorder="1"/>
    <xf numFmtId="0" fontId="7" fillId="42" borderId="1" xfId="0" applyFont="1" applyFill="1" applyBorder="1" applyAlignment="1">
      <alignment vertical="center" wrapText="1"/>
    </xf>
    <xf numFmtId="3" fontId="2" fillId="42" borderId="1" xfId="0" applyNumberFormat="1" applyFont="1" applyFill="1" applyBorder="1" applyAlignment="1">
      <alignment horizontal="center" vertical="center"/>
    </xf>
    <xf numFmtId="0" fontId="5" fillId="42" borderId="1" xfId="0" applyFont="1" applyFill="1" applyBorder="1"/>
    <xf numFmtId="3" fontId="7" fillId="42" borderId="1" xfId="0" applyNumberFormat="1" applyFont="1" applyFill="1" applyBorder="1"/>
    <xf numFmtId="0" fontId="7" fillId="43" borderId="1" xfId="0" applyFont="1" applyFill="1" applyBorder="1" applyAlignment="1">
      <alignment vertical="center" wrapText="1"/>
    </xf>
    <xf numFmtId="3" fontId="2" fillId="43" borderId="1" xfId="0" applyNumberFormat="1" applyFont="1" applyFill="1" applyBorder="1" applyAlignment="1">
      <alignment horizontal="center" vertical="center"/>
    </xf>
    <xf numFmtId="3" fontId="5" fillId="43" borderId="1" xfId="0" applyNumberFormat="1" applyFont="1" applyFill="1" applyBorder="1"/>
    <xf numFmtId="3" fontId="5" fillId="43" borderId="1" xfId="0" applyNumberFormat="1" applyFont="1" applyFill="1" applyBorder="1" applyAlignment="1">
      <alignment horizontal="right"/>
    </xf>
    <xf numFmtId="3" fontId="5" fillId="43" borderId="0" xfId="0" applyNumberFormat="1" applyFont="1" applyFill="1" applyBorder="1"/>
    <xf numFmtId="3" fontId="7" fillId="43" borderId="1" xfId="0" applyNumberFormat="1" applyFont="1" applyFill="1" applyBorder="1"/>
    <xf numFmtId="3" fontId="7" fillId="43" borderId="1" xfId="0" applyNumberFormat="1" applyFont="1" applyFill="1" applyBorder="1" applyAlignment="1">
      <alignment horizontal="right"/>
    </xf>
    <xf numFmtId="0" fontId="0" fillId="43" borderId="0" xfId="0" applyFill="1"/>
    <xf numFmtId="0" fontId="7" fillId="4" borderId="1" xfId="0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</cellXfs>
  <cellStyles count="47">
    <cellStyle name="20% - Colore 1" xfId="22" builtinId="30" customBuiltin="1"/>
    <cellStyle name="20% - Colore 2" xfId="25" builtinId="34" customBuiltin="1"/>
    <cellStyle name="20% - Colore 3" xfId="28" builtinId="38" customBuiltin="1"/>
    <cellStyle name="20% - Colore 4" xfId="31" builtinId="42" customBuiltin="1"/>
    <cellStyle name="20% - Colore 5" xfId="34" builtinId="46" customBuiltin="1"/>
    <cellStyle name="20% - Colore 6" xfId="37" builtinId="50" customBuiltin="1"/>
    <cellStyle name="40% - Colore 1" xfId="23" builtinId="31" customBuiltin="1"/>
    <cellStyle name="40% - Colore 2" xfId="26" builtinId="35" customBuiltin="1"/>
    <cellStyle name="40% - Colore 3" xfId="29" builtinId="39" customBuiltin="1"/>
    <cellStyle name="40% - Colore 4" xfId="32" builtinId="43" customBuiltin="1"/>
    <cellStyle name="40% - Colore 5" xfId="35" builtinId="47" customBuiltin="1"/>
    <cellStyle name="40% - Colore 6" xfId="38" builtinId="51" customBuiltin="1"/>
    <cellStyle name="60% - Colore 1 2" xfId="41" xr:uid="{A24EC6F7-7D39-4858-8F95-8090D3C895EF}"/>
    <cellStyle name="60% - Colore 2 2" xfId="42" xr:uid="{20A3A7B8-6B7A-4D6A-9DA9-931DB24A32F0}"/>
    <cellStyle name="60% - Colore 3 2" xfId="43" xr:uid="{AEE97A4E-6080-4355-A0DD-CD029596747D}"/>
    <cellStyle name="60% - Colore 4 2" xfId="44" xr:uid="{B2A6052A-0B14-438D-9D20-55D8DBF43943}"/>
    <cellStyle name="60% - Colore 5 2" xfId="45" xr:uid="{6D09DEFA-E5A2-4293-AD36-2B6DCEEA2C75}"/>
    <cellStyle name="60% - Colore 6 2" xfId="46" xr:uid="{23F8ED4C-D781-4983-96AB-29722E3BA281}"/>
    <cellStyle name="Calcolo" xfId="14" builtinId="22" customBuiltin="1"/>
    <cellStyle name="Cella collegata" xfId="15" builtinId="24" customBuiltin="1"/>
    <cellStyle name="Cella da controllare" xfId="16" builtinId="23" customBuiltin="1"/>
    <cellStyle name="Colore 1" xfId="21" builtinId="29" customBuiltin="1"/>
    <cellStyle name="Colore 2" xfId="24" builtinId="33" customBuiltin="1"/>
    <cellStyle name="Colore 3" xfId="27" builtinId="37" customBuiltin="1"/>
    <cellStyle name="Colore 4" xfId="30" builtinId="41" customBuiltin="1"/>
    <cellStyle name="Colore 5" xfId="33" builtinId="45" customBuiltin="1"/>
    <cellStyle name="Colore 6" xfId="36" builtinId="49" customBuiltin="1"/>
    <cellStyle name="Input" xfId="12" builtinId="20" customBuiltin="1"/>
    <cellStyle name="Migliaia" xfId="1" builtinId="3"/>
    <cellStyle name="Migliaia 2" xfId="39" xr:uid="{EDBFFF61-CDE9-480F-A3B8-711617A8BC83}"/>
    <cellStyle name="Neutrale 2" xfId="40" xr:uid="{4295F43C-1080-465E-BA79-77AE738777C3}"/>
    <cellStyle name="Normal 2" xfId="3" xr:uid="{00000000-0005-0000-0000-000002000000}"/>
    <cellStyle name="Normal 2 2" xfId="4" xr:uid="{00000000-0005-0000-0000-000003000000}"/>
    <cellStyle name="Normale" xfId="0" builtinId="0"/>
    <cellStyle name="Nota" xfId="18" builtinId="10" customBuiltin="1"/>
    <cellStyle name="Output" xfId="13" builtinId="21" customBuiltin="1"/>
    <cellStyle name="Percentuale" xfId="2" builtinId="5"/>
    <cellStyle name="Testo avviso" xfId="17" builtinId="11" customBuiltin="1"/>
    <cellStyle name="Testo descrittivo" xfId="19" builtinId="53" customBuiltin="1"/>
    <cellStyle name="Titolo" xfId="5" builtinId="15" customBuiltin="1"/>
    <cellStyle name="Titolo 1" xfId="6" builtinId="16" customBuiltin="1"/>
    <cellStyle name="Titolo 2" xfId="7" builtinId="17" customBuiltin="1"/>
    <cellStyle name="Titolo 3" xfId="8" builtinId="18" customBuiltin="1"/>
    <cellStyle name="Titolo 4" xfId="9" builtinId="19" customBuiltin="1"/>
    <cellStyle name="Totale" xfId="20" builtinId="25" customBuiltin="1"/>
    <cellStyle name="Valore non valido" xfId="11" builtinId="27" customBuiltin="1"/>
    <cellStyle name="Valore valido" xfId="10" builtinId="26" customBuiltin="1"/>
  </cellStyles>
  <dxfs count="0"/>
  <tableStyles count="0" defaultTableStyle="TableStyleMedium2" defaultPivotStyle="PivotStyleLight16"/>
  <colors>
    <mruColors>
      <color rgb="FF66FF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zoomScale="120" zoomScaleNormal="120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E36" sqref="E36"/>
    </sheetView>
  </sheetViews>
  <sheetFormatPr defaultColWidth="8.7109375" defaultRowHeight="12.75" x14ac:dyDescent="0.2"/>
  <cols>
    <col min="1" max="1" width="19" style="49" bestFit="1" customWidth="1"/>
    <col min="2" max="2" width="7.85546875" style="49" customWidth="1"/>
    <col min="3" max="4" width="9.42578125" style="49" customWidth="1"/>
    <col min="5" max="6" width="9.42578125" style="49" bestFit="1" customWidth="1"/>
    <col min="7" max="7" width="11.7109375" style="49" bestFit="1" customWidth="1"/>
    <col min="8" max="8" width="9.42578125" style="49" customWidth="1"/>
    <col min="9" max="11" width="9.42578125" style="49" bestFit="1" customWidth="1"/>
    <col min="12" max="12" width="8.5703125" style="49" customWidth="1"/>
    <col min="13" max="13" width="7.5703125" style="49" bestFit="1" customWidth="1"/>
    <col min="14" max="18" width="8.42578125" style="49" customWidth="1"/>
    <col min="19" max="19" width="13.28515625" style="49" customWidth="1"/>
    <col min="20" max="16384" width="8.7109375" style="49"/>
  </cols>
  <sheetData>
    <row r="1" spans="1:19" ht="23.1" customHeight="1" x14ac:dyDescent="0.2">
      <c r="B1" s="99" t="s">
        <v>57</v>
      </c>
      <c r="C1" s="99"/>
      <c r="D1" s="99"/>
      <c r="E1" s="99"/>
      <c r="F1" s="99"/>
      <c r="G1" s="100" t="s">
        <v>58</v>
      </c>
      <c r="H1" s="100"/>
      <c r="I1" s="100"/>
      <c r="J1" s="100"/>
      <c r="K1" s="100"/>
      <c r="L1" s="101" t="s">
        <v>38</v>
      </c>
      <c r="M1" s="101"/>
      <c r="N1" s="99" t="s">
        <v>59</v>
      </c>
      <c r="O1" s="99"/>
      <c r="P1" s="99"/>
      <c r="Q1" s="99"/>
      <c r="R1" s="99"/>
      <c r="S1" s="99"/>
    </row>
    <row r="2" spans="1:19" ht="41.45" customHeight="1" x14ac:dyDescent="0.2">
      <c r="A2" s="50" t="s">
        <v>0</v>
      </c>
      <c r="B2" s="50" t="s">
        <v>33</v>
      </c>
      <c r="C2" s="50" t="s">
        <v>34</v>
      </c>
      <c r="D2" s="50" t="s">
        <v>35</v>
      </c>
      <c r="E2" s="50" t="s">
        <v>36</v>
      </c>
      <c r="F2" s="50" t="s">
        <v>39</v>
      </c>
      <c r="G2" s="50" t="s">
        <v>53</v>
      </c>
      <c r="H2" s="50" t="s">
        <v>34</v>
      </c>
      <c r="I2" s="50" t="s">
        <v>35</v>
      </c>
      <c r="J2" s="50" t="s">
        <v>36</v>
      </c>
      <c r="K2" s="50" t="s">
        <v>40</v>
      </c>
      <c r="L2" s="51" t="s">
        <v>41</v>
      </c>
      <c r="M2" s="52" t="s">
        <v>42</v>
      </c>
      <c r="N2" s="51" t="s">
        <v>33</v>
      </c>
      <c r="O2" s="51" t="s">
        <v>34</v>
      </c>
      <c r="P2" s="51" t="s">
        <v>35</v>
      </c>
      <c r="Q2" s="51" t="s">
        <v>36</v>
      </c>
      <c r="R2" s="51" t="s">
        <v>45</v>
      </c>
      <c r="S2" s="52" t="s">
        <v>50</v>
      </c>
    </row>
    <row r="3" spans="1:19" x14ac:dyDescent="0.2">
      <c r="A3" s="3" t="s">
        <v>1</v>
      </c>
      <c r="B3" s="5">
        <v>25439</v>
      </c>
      <c r="C3" s="5">
        <v>50813</v>
      </c>
      <c r="D3" s="5">
        <v>33983</v>
      </c>
      <c r="E3" s="5">
        <v>57380</v>
      </c>
      <c r="F3" s="5">
        <f t="shared" ref="F3:F20" si="0">B3+C3+D3+E3</f>
        <v>167615</v>
      </c>
      <c r="G3" s="5">
        <v>24944</v>
      </c>
      <c r="H3" s="5">
        <v>50078</v>
      </c>
      <c r="I3" s="5">
        <v>33468</v>
      </c>
      <c r="J3" s="5">
        <v>57324</v>
      </c>
      <c r="K3" s="5">
        <f t="shared" ref="K3:K20" si="1">G3+H3+I3+J3</f>
        <v>165814</v>
      </c>
      <c r="L3" s="5">
        <f t="shared" ref="L3:L20" si="2">K3-F3</f>
        <v>-1801</v>
      </c>
      <c r="M3" s="53">
        <f t="shared" ref="M3:M20" si="3">L3/K3</f>
        <v>-1.08615677807664E-2</v>
      </c>
      <c r="N3" s="5">
        <v>591</v>
      </c>
      <c r="O3" s="5">
        <v>2355</v>
      </c>
      <c r="P3" s="5">
        <v>1648</v>
      </c>
      <c r="Q3" s="5">
        <v>2100</v>
      </c>
      <c r="R3" s="5">
        <f>SUM(N3:Q3)</f>
        <v>6694</v>
      </c>
      <c r="S3" s="53">
        <f>R3/$R$22</f>
        <v>2.3320872773386195E-2</v>
      </c>
    </row>
    <row r="4" spans="1:19" x14ac:dyDescent="0.2">
      <c r="A4" s="8" t="s">
        <v>2</v>
      </c>
      <c r="B4" s="5">
        <v>10173</v>
      </c>
      <c r="C4" s="5">
        <v>20274</v>
      </c>
      <c r="D4" s="5">
        <v>13855</v>
      </c>
      <c r="E4" s="5">
        <v>28016</v>
      </c>
      <c r="F4" s="5">
        <f t="shared" si="0"/>
        <v>72318</v>
      </c>
      <c r="G4" s="5">
        <v>9882</v>
      </c>
      <c r="H4" s="5">
        <v>19931</v>
      </c>
      <c r="I4" s="5">
        <v>13381</v>
      </c>
      <c r="J4" s="5">
        <v>27361</v>
      </c>
      <c r="K4" s="5">
        <f t="shared" si="1"/>
        <v>70555</v>
      </c>
      <c r="L4" s="5">
        <f t="shared" si="2"/>
        <v>-1763</v>
      </c>
      <c r="M4" s="53">
        <f t="shared" si="3"/>
        <v>-2.4987598327545886E-2</v>
      </c>
      <c r="N4" s="5">
        <v>209</v>
      </c>
      <c r="O4" s="5">
        <v>696</v>
      </c>
      <c r="P4" s="5">
        <v>464</v>
      </c>
      <c r="Q4" s="5">
        <v>756</v>
      </c>
      <c r="R4" s="5">
        <f t="shared" ref="R4:R20" si="4">SUM(N4:Q4)</f>
        <v>2125</v>
      </c>
      <c r="S4" s="53">
        <f>R4/$R$22</f>
        <v>7.4031751782858779E-3</v>
      </c>
    </row>
    <row r="5" spans="1:19" x14ac:dyDescent="0.2">
      <c r="A5" s="8" t="s">
        <v>3</v>
      </c>
      <c r="B5" s="5">
        <v>36540</v>
      </c>
      <c r="C5" s="5">
        <v>78561</v>
      </c>
      <c r="D5" s="5">
        <v>51453</v>
      </c>
      <c r="E5" s="5">
        <v>96148</v>
      </c>
      <c r="F5" s="5">
        <f t="shared" si="0"/>
        <v>262702</v>
      </c>
      <c r="G5" s="5">
        <v>36079</v>
      </c>
      <c r="H5" s="5">
        <v>77371</v>
      </c>
      <c r="I5" s="5">
        <v>50318</v>
      </c>
      <c r="J5" s="5">
        <v>94126</v>
      </c>
      <c r="K5" s="5">
        <f t="shared" si="1"/>
        <v>257894</v>
      </c>
      <c r="L5" s="5">
        <f t="shared" si="2"/>
        <v>-4808</v>
      </c>
      <c r="M5" s="53">
        <f t="shared" si="3"/>
        <v>-1.8643318572746943E-2</v>
      </c>
      <c r="N5" s="5">
        <v>639</v>
      </c>
      <c r="O5" s="5">
        <v>3065</v>
      </c>
      <c r="P5" s="5">
        <v>2087</v>
      </c>
      <c r="Q5" s="5">
        <v>3087</v>
      </c>
      <c r="R5" s="5">
        <f t="shared" si="4"/>
        <v>8878</v>
      </c>
      <c r="S5" s="53">
        <f t="shared" ref="S5:S20" si="5">R5/$R$22</f>
        <v>3.0929594933092715E-2</v>
      </c>
    </row>
    <row r="6" spans="1:19" x14ac:dyDescent="0.2">
      <c r="A6" s="9" t="s">
        <v>4</v>
      </c>
      <c r="B6" s="5">
        <v>109755</v>
      </c>
      <c r="C6" s="5">
        <v>237298</v>
      </c>
      <c r="D6" s="5">
        <v>175685</v>
      </c>
      <c r="E6" s="5">
        <v>312283</v>
      </c>
      <c r="F6" s="5">
        <f t="shared" si="0"/>
        <v>835021</v>
      </c>
      <c r="G6" s="5">
        <v>107015</v>
      </c>
      <c r="H6" s="5">
        <v>231673</v>
      </c>
      <c r="I6" s="5">
        <v>170906</v>
      </c>
      <c r="J6" s="5">
        <v>304844</v>
      </c>
      <c r="K6" s="5">
        <f t="shared" si="1"/>
        <v>814438</v>
      </c>
      <c r="L6" s="5">
        <f t="shared" si="2"/>
        <v>-20583</v>
      </c>
      <c r="M6" s="53">
        <f t="shared" si="3"/>
        <v>-2.5272641993620139E-2</v>
      </c>
      <c r="N6" s="5">
        <v>2558</v>
      </c>
      <c r="O6" s="5">
        <v>11790</v>
      </c>
      <c r="P6" s="5">
        <v>7696</v>
      </c>
      <c r="Q6" s="5">
        <v>9311</v>
      </c>
      <c r="R6" s="5">
        <f t="shared" si="4"/>
        <v>31355</v>
      </c>
      <c r="S6" s="53">
        <f t="shared" si="5"/>
        <v>0.10923602716007233</v>
      </c>
    </row>
    <row r="7" spans="1:19" x14ac:dyDescent="0.2">
      <c r="A7" s="3" t="s">
        <v>5</v>
      </c>
      <c r="B7" s="5">
        <v>47795</v>
      </c>
      <c r="C7" s="5">
        <v>176794</v>
      </c>
      <c r="D7" s="5">
        <v>119198</v>
      </c>
      <c r="E7" s="5">
        <v>201483</v>
      </c>
      <c r="F7" s="5">
        <f t="shared" si="0"/>
        <v>545270</v>
      </c>
      <c r="G7" s="5">
        <v>46561</v>
      </c>
      <c r="H7" s="5">
        <v>173687</v>
      </c>
      <c r="I7" s="5">
        <v>117310</v>
      </c>
      <c r="J7" s="5">
        <v>203175</v>
      </c>
      <c r="K7" s="5">
        <f t="shared" si="1"/>
        <v>540733</v>
      </c>
      <c r="L7" s="5">
        <f t="shared" si="2"/>
        <v>-4537</v>
      </c>
      <c r="M7" s="53">
        <f t="shared" si="3"/>
        <v>-8.3904625757998865E-3</v>
      </c>
      <c r="N7" s="5">
        <v>1028</v>
      </c>
      <c r="O7" s="5">
        <v>7422</v>
      </c>
      <c r="P7" s="5">
        <v>5098</v>
      </c>
      <c r="Q7" s="5">
        <v>6565</v>
      </c>
      <c r="R7" s="5">
        <f t="shared" si="4"/>
        <v>20113</v>
      </c>
      <c r="S7" s="53">
        <f t="shared" si="5"/>
        <v>7.0070617581582992E-2</v>
      </c>
    </row>
    <row r="8" spans="1:19" x14ac:dyDescent="0.2">
      <c r="A8" s="3" t="s">
        <v>6</v>
      </c>
      <c r="B8" s="5">
        <v>14060</v>
      </c>
      <c r="C8" s="5">
        <v>44195</v>
      </c>
      <c r="D8" s="5">
        <v>30159</v>
      </c>
      <c r="E8" s="5">
        <v>50396</v>
      </c>
      <c r="F8" s="5">
        <f t="shared" si="0"/>
        <v>138810</v>
      </c>
      <c r="G8" s="5">
        <v>13440</v>
      </c>
      <c r="H8" s="5">
        <v>43002</v>
      </c>
      <c r="I8" s="5">
        <v>29627</v>
      </c>
      <c r="J8" s="5">
        <v>50408</v>
      </c>
      <c r="K8" s="5">
        <f t="shared" si="1"/>
        <v>136477</v>
      </c>
      <c r="L8" s="5">
        <f t="shared" si="2"/>
        <v>-2333</v>
      </c>
      <c r="M8" s="53">
        <f t="shared" si="3"/>
        <v>-1.7094455476014275E-2</v>
      </c>
      <c r="N8" s="5">
        <v>327</v>
      </c>
      <c r="O8" s="5">
        <v>1651</v>
      </c>
      <c r="P8" s="5">
        <v>1142</v>
      </c>
      <c r="Q8" s="5">
        <v>1147</v>
      </c>
      <c r="R8" s="5">
        <f t="shared" si="4"/>
        <v>4267</v>
      </c>
      <c r="S8" s="53">
        <f t="shared" si="5"/>
        <v>1.4865575757998042E-2</v>
      </c>
    </row>
    <row r="9" spans="1:19" x14ac:dyDescent="0.2">
      <c r="A9" s="8" t="s">
        <v>7</v>
      </c>
      <c r="B9" s="5">
        <v>78158</v>
      </c>
      <c r="C9" s="5">
        <v>225330</v>
      </c>
      <c r="D9" s="5">
        <v>154523</v>
      </c>
      <c r="E9" s="5">
        <v>256458</v>
      </c>
      <c r="F9" s="5">
        <f t="shared" si="0"/>
        <v>714469</v>
      </c>
      <c r="G9" s="5">
        <v>76076</v>
      </c>
      <c r="H9" s="5">
        <v>220817</v>
      </c>
      <c r="I9" s="5">
        <v>151881</v>
      </c>
      <c r="J9" s="5">
        <v>255752</v>
      </c>
      <c r="K9" s="5">
        <f t="shared" si="1"/>
        <v>704526</v>
      </c>
      <c r="L9" s="5">
        <f t="shared" si="2"/>
        <v>-9943</v>
      </c>
      <c r="M9" s="53">
        <f t="shared" si="3"/>
        <v>-1.4113034863156222E-2</v>
      </c>
      <c r="N9" s="5">
        <v>1964</v>
      </c>
      <c r="O9" s="5">
        <v>11922</v>
      </c>
      <c r="P9" s="5">
        <v>7088</v>
      </c>
      <c r="Q9" s="5">
        <v>7774</v>
      </c>
      <c r="R9" s="5">
        <f t="shared" si="4"/>
        <v>28748</v>
      </c>
      <c r="S9" s="53">
        <f t="shared" si="5"/>
        <v>0.10015363765899407</v>
      </c>
    </row>
    <row r="10" spans="1:19" x14ac:dyDescent="0.2">
      <c r="A10" s="8" t="s">
        <v>8</v>
      </c>
      <c r="B10" s="5">
        <v>18652</v>
      </c>
      <c r="C10" s="5">
        <v>50416</v>
      </c>
      <c r="D10" s="5">
        <v>36137</v>
      </c>
      <c r="E10" s="5">
        <v>62985</v>
      </c>
      <c r="F10" s="5">
        <f t="shared" si="0"/>
        <v>168190</v>
      </c>
      <c r="G10" s="5">
        <v>18123</v>
      </c>
      <c r="H10" s="5">
        <v>49573</v>
      </c>
      <c r="I10" s="5">
        <v>35150</v>
      </c>
      <c r="J10" s="5">
        <v>62993</v>
      </c>
      <c r="K10" s="5">
        <f t="shared" si="1"/>
        <v>165839</v>
      </c>
      <c r="L10" s="5">
        <f t="shared" si="2"/>
        <v>-2351</v>
      </c>
      <c r="M10" s="53">
        <f t="shared" si="3"/>
        <v>-1.4176400002411977E-2</v>
      </c>
      <c r="N10" s="5">
        <v>471</v>
      </c>
      <c r="O10" s="5">
        <v>2420</v>
      </c>
      <c r="P10" s="5">
        <v>1801</v>
      </c>
      <c r="Q10" s="5">
        <v>2319</v>
      </c>
      <c r="R10" s="5">
        <f t="shared" si="4"/>
        <v>7011</v>
      </c>
      <c r="S10" s="53">
        <f t="shared" si="5"/>
        <v>2.4425252317629313E-2</v>
      </c>
    </row>
    <row r="11" spans="1:19" x14ac:dyDescent="0.2">
      <c r="A11" s="8" t="s">
        <v>9</v>
      </c>
      <c r="B11" s="5">
        <v>102698</v>
      </c>
      <c r="C11" s="5">
        <v>400294</v>
      </c>
      <c r="D11" s="5">
        <v>265010</v>
      </c>
      <c r="E11" s="5">
        <v>393771</v>
      </c>
      <c r="F11" s="5">
        <f t="shared" si="0"/>
        <v>1161773</v>
      </c>
      <c r="G11" s="5">
        <v>100910</v>
      </c>
      <c r="H11" s="5">
        <v>393156</v>
      </c>
      <c r="I11" s="5">
        <v>259968</v>
      </c>
      <c r="J11" s="5">
        <v>395358</v>
      </c>
      <c r="K11" s="5">
        <f t="shared" si="1"/>
        <v>1149392</v>
      </c>
      <c r="L11" s="5">
        <f t="shared" si="2"/>
        <v>-12381</v>
      </c>
      <c r="M11" s="53">
        <f t="shared" si="3"/>
        <v>-1.0771781950805295E-2</v>
      </c>
      <c r="N11" s="5">
        <v>3692</v>
      </c>
      <c r="O11" s="5">
        <v>22955</v>
      </c>
      <c r="P11" s="5">
        <v>15992</v>
      </c>
      <c r="Q11" s="5">
        <v>10984</v>
      </c>
      <c r="R11" s="5">
        <f t="shared" si="4"/>
        <v>53623</v>
      </c>
      <c r="S11" s="53">
        <f t="shared" si="5"/>
        <v>0.18681433533422287</v>
      </c>
    </row>
    <row r="12" spans="1:19" x14ac:dyDescent="0.2">
      <c r="A12" s="8" t="s">
        <v>10</v>
      </c>
      <c r="B12" s="5">
        <v>28008</v>
      </c>
      <c r="C12" s="5">
        <v>60864</v>
      </c>
      <c r="D12" s="5">
        <v>41122</v>
      </c>
      <c r="E12" s="5">
        <v>72374</v>
      </c>
      <c r="F12" s="5">
        <f t="shared" si="0"/>
        <v>202368</v>
      </c>
      <c r="G12" s="5">
        <v>26773</v>
      </c>
      <c r="H12" s="5">
        <v>59284</v>
      </c>
      <c r="I12" s="5">
        <v>40572</v>
      </c>
      <c r="J12" s="5">
        <v>72142</v>
      </c>
      <c r="K12" s="5">
        <f t="shared" si="1"/>
        <v>198771</v>
      </c>
      <c r="L12" s="5">
        <f t="shared" si="2"/>
        <v>-3597</v>
      </c>
      <c r="M12" s="53">
        <f t="shared" si="3"/>
        <v>-1.8096201156104261E-2</v>
      </c>
      <c r="N12" s="5">
        <v>799</v>
      </c>
      <c r="O12" s="5">
        <v>2721</v>
      </c>
      <c r="P12" s="5">
        <v>1697</v>
      </c>
      <c r="Q12" s="5">
        <v>2362</v>
      </c>
      <c r="R12" s="5">
        <f t="shared" si="4"/>
        <v>7579</v>
      </c>
      <c r="S12" s="53">
        <f t="shared" si="5"/>
        <v>2.6404077494695841E-2</v>
      </c>
    </row>
    <row r="13" spans="1:19" x14ac:dyDescent="0.2">
      <c r="A13" s="8" t="s">
        <v>11</v>
      </c>
      <c r="B13" s="5">
        <v>5020</v>
      </c>
      <c r="C13" s="5">
        <v>10464</v>
      </c>
      <c r="D13" s="5">
        <v>7033</v>
      </c>
      <c r="E13" s="5">
        <v>13249</v>
      </c>
      <c r="F13" s="5">
        <f t="shared" si="0"/>
        <v>35766</v>
      </c>
      <c r="G13" s="5">
        <v>4830</v>
      </c>
      <c r="H13" s="5">
        <v>10364</v>
      </c>
      <c r="I13" s="5">
        <v>6724</v>
      </c>
      <c r="J13" s="5">
        <v>12981</v>
      </c>
      <c r="K13" s="5">
        <f t="shared" si="1"/>
        <v>34899</v>
      </c>
      <c r="L13" s="5">
        <f t="shared" si="2"/>
        <v>-867</v>
      </c>
      <c r="M13" s="53">
        <f t="shared" si="3"/>
        <v>-2.4843118714003267E-2</v>
      </c>
      <c r="N13" s="5">
        <v>75</v>
      </c>
      <c r="O13" s="5">
        <v>422</v>
      </c>
      <c r="P13" s="5">
        <v>294</v>
      </c>
      <c r="Q13" s="5">
        <v>469</v>
      </c>
      <c r="R13" s="5">
        <f t="shared" si="4"/>
        <v>1260</v>
      </c>
      <c r="S13" s="53">
        <f t="shared" si="5"/>
        <v>4.389647399830685E-3</v>
      </c>
    </row>
    <row r="14" spans="1:19" x14ac:dyDescent="0.2">
      <c r="A14" s="8" t="s">
        <v>12</v>
      </c>
      <c r="B14" s="5">
        <v>60794</v>
      </c>
      <c r="C14" s="5">
        <v>162960</v>
      </c>
      <c r="D14" s="5">
        <v>109880</v>
      </c>
      <c r="E14" s="5">
        <v>179472</v>
      </c>
      <c r="F14" s="5">
        <f t="shared" si="0"/>
        <v>513106</v>
      </c>
      <c r="G14" s="5">
        <v>59082</v>
      </c>
      <c r="H14" s="5">
        <v>159320</v>
      </c>
      <c r="I14" s="5">
        <v>107268</v>
      </c>
      <c r="J14" s="5">
        <v>178732</v>
      </c>
      <c r="K14" s="5">
        <f t="shared" si="1"/>
        <v>504402</v>
      </c>
      <c r="L14" s="5">
        <f t="shared" si="2"/>
        <v>-8704</v>
      </c>
      <c r="M14" s="53">
        <f t="shared" si="3"/>
        <v>-1.7256077493745067E-2</v>
      </c>
      <c r="N14" s="5">
        <v>1315</v>
      </c>
      <c r="O14" s="5">
        <v>6608</v>
      </c>
      <c r="P14" s="5">
        <v>4509</v>
      </c>
      <c r="Q14" s="5">
        <v>5479</v>
      </c>
      <c r="R14" s="5">
        <f t="shared" si="4"/>
        <v>17911</v>
      </c>
      <c r="S14" s="53">
        <f t="shared" si="5"/>
        <v>6.2399186173307461E-2</v>
      </c>
    </row>
    <row r="15" spans="1:19" x14ac:dyDescent="0.2">
      <c r="A15" s="8" t="s">
        <v>13</v>
      </c>
      <c r="B15" s="5">
        <v>74664</v>
      </c>
      <c r="C15" s="5">
        <v>161736</v>
      </c>
      <c r="D15" s="5">
        <v>111385</v>
      </c>
      <c r="E15" s="5">
        <v>203452</v>
      </c>
      <c r="F15" s="5">
        <f t="shared" si="0"/>
        <v>551237</v>
      </c>
      <c r="G15" s="5">
        <v>72108</v>
      </c>
      <c r="H15" s="5">
        <v>157866</v>
      </c>
      <c r="I15" s="5">
        <v>108591</v>
      </c>
      <c r="J15" s="5">
        <v>198927</v>
      </c>
      <c r="K15" s="5">
        <f t="shared" si="1"/>
        <v>537492</v>
      </c>
      <c r="L15" s="5">
        <f t="shared" si="2"/>
        <v>-13745</v>
      </c>
      <c r="M15" s="53">
        <f t="shared" si="3"/>
        <v>-2.557247363681692E-2</v>
      </c>
      <c r="N15" s="5">
        <v>1634</v>
      </c>
      <c r="O15" s="5">
        <v>6854</v>
      </c>
      <c r="P15" s="5">
        <v>4707</v>
      </c>
      <c r="Q15" s="5">
        <v>6873</v>
      </c>
      <c r="R15" s="5">
        <f t="shared" si="4"/>
        <v>20068</v>
      </c>
      <c r="S15" s="53">
        <f t="shared" si="5"/>
        <v>6.9913844460160468E-2</v>
      </c>
    </row>
    <row r="16" spans="1:19" x14ac:dyDescent="0.2">
      <c r="A16" s="8" t="s">
        <v>14</v>
      </c>
      <c r="B16" s="5">
        <v>22813</v>
      </c>
      <c r="C16" s="5">
        <v>56630</v>
      </c>
      <c r="D16" s="5">
        <v>39510</v>
      </c>
      <c r="E16" s="5">
        <v>73394</v>
      </c>
      <c r="F16" s="5">
        <f t="shared" si="0"/>
        <v>192347</v>
      </c>
      <c r="G16" s="5">
        <v>22015</v>
      </c>
      <c r="H16" s="5">
        <v>55105</v>
      </c>
      <c r="I16" s="5">
        <v>39033</v>
      </c>
      <c r="J16" s="5">
        <v>72147</v>
      </c>
      <c r="K16" s="5">
        <f t="shared" si="1"/>
        <v>188300</v>
      </c>
      <c r="L16" s="5">
        <f t="shared" si="2"/>
        <v>-4047</v>
      </c>
      <c r="M16" s="53">
        <f t="shared" si="3"/>
        <v>-2.14922995220393E-2</v>
      </c>
      <c r="N16" s="5">
        <v>562</v>
      </c>
      <c r="O16" s="5">
        <v>2665</v>
      </c>
      <c r="P16" s="5">
        <v>2088</v>
      </c>
      <c r="Q16" s="5">
        <v>3013</v>
      </c>
      <c r="R16" s="5">
        <f t="shared" si="4"/>
        <v>8328</v>
      </c>
      <c r="S16" s="53">
        <f t="shared" si="5"/>
        <v>2.9013479004595194E-2</v>
      </c>
    </row>
    <row r="17" spans="1:19" x14ac:dyDescent="0.2">
      <c r="A17" s="8" t="s">
        <v>15</v>
      </c>
      <c r="B17" s="5">
        <v>98777</v>
      </c>
      <c r="C17" s="5">
        <v>209386</v>
      </c>
      <c r="D17" s="5">
        <v>142752</v>
      </c>
      <c r="E17" s="5">
        <v>239671</v>
      </c>
      <c r="F17" s="5">
        <f t="shared" si="0"/>
        <v>690586</v>
      </c>
      <c r="G17" s="5">
        <v>96916</v>
      </c>
      <c r="H17" s="5">
        <v>205901</v>
      </c>
      <c r="I17" s="5">
        <v>138844</v>
      </c>
      <c r="J17" s="5">
        <v>233870</v>
      </c>
      <c r="K17" s="5">
        <f t="shared" si="1"/>
        <v>675531</v>
      </c>
      <c r="L17" s="5">
        <f t="shared" si="2"/>
        <v>-15055</v>
      </c>
      <c r="M17" s="53">
        <f t="shared" si="3"/>
        <v>-2.2286171915130468E-2</v>
      </c>
      <c r="N17" s="5">
        <v>2171</v>
      </c>
      <c r="O17" s="5">
        <v>10839</v>
      </c>
      <c r="P17" s="5">
        <v>7642</v>
      </c>
      <c r="Q17" s="5">
        <v>8031</v>
      </c>
      <c r="R17" s="5">
        <f t="shared" si="4"/>
        <v>28683</v>
      </c>
      <c r="S17" s="53">
        <f t="shared" si="5"/>
        <v>9.9927187594717096E-2</v>
      </c>
    </row>
    <row r="18" spans="1:19" x14ac:dyDescent="0.2">
      <c r="A18" s="8" t="s">
        <v>16</v>
      </c>
      <c r="B18" s="5">
        <v>58528</v>
      </c>
      <c r="C18" s="5">
        <v>138361</v>
      </c>
      <c r="D18" s="5">
        <v>97397</v>
      </c>
      <c r="E18" s="5">
        <v>171391</v>
      </c>
      <c r="F18" s="5">
        <f t="shared" si="0"/>
        <v>465677</v>
      </c>
      <c r="G18" s="5">
        <v>56981</v>
      </c>
      <c r="H18" s="5">
        <v>134759</v>
      </c>
      <c r="I18" s="5">
        <v>94993</v>
      </c>
      <c r="J18" s="5">
        <v>172296</v>
      </c>
      <c r="K18" s="5">
        <f t="shared" si="1"/>
        <v>459029</v>
      </c>
      <c r="L18" s="5">
        <f t="shared" si="2"/>
        <v>-6648</v>
      </c>
      <c r="M18" s="53">
        <f t="shared" si="3"/>
        <v>-1.4482745098893534E-2</v>
      </c>
      <c r="N18" s="5">
        <v>1009</v>
      </c>
      <c r="O18" s="5">
        <v>5448</v>
      </c>
      <c r="P18" s="5">
        <v>4015</v>
      </c>
      <c r="Q18" s="5">
        <v>6227</v>
      </c>
      <c r="R18" s="5">
        <f t="shared" si="4"/>
        <v>16699</v>
      </c>
      <c r="S18" s="53">
        <f t="shared" si="5"/>
        <v>5.8176763436327467E-2</v>
      </c>
    </row>
    <row r="19" spans="1:19" x14ac:dyDescent="0.2">
      <c r="A19" s="8" t="s">
        <v>17</v>
      </c>
      <c r="B19" s="5">
        <v>15891</v>
      </c>
      <c r="C19" s="5">
        <v>34466</v>
      </c>
      <c r="D19" s="5">
        <v>23278</v>
      </c>
      <c r="E19" s="5">
        <v>40391</v>
      </c>
      <c r="F19" s="5">
        <f t="shared" si="0"/>
        <v>114026</v>
      </c>
      <c r="G19" s="5">
        <v>15283</v>
      </c>
      <c r="H19" s="5">
        <v>33504</v>
      </c>
      <c r="I19" s="5">
        <v>22812</v>
      </c>
      <c r="J19" s="5">
        <v>40423</v>
      </c>
      <c r="K19" s="5">
        <f t="shared" si="1"/>
        <v>112022</v>
      </c>
      <c r="L19" s="5">
        <f t="shared" si="2"/>
        <v>-2004</v>
      </c>
      <c r="M19" s="53">
        <f t="shared" si="3"/>
        <v>-1.7889343164735498E-2</v>
      </c>
      <c r="N19" s="5">
        <v>374</v>
      </c>
      <c r="O19" s="5">
        <v>1503</v>
      </c>
      <c r="P19" s="5">
        <v>1077</v>
      </c>
      <c r="Q19" s="5">
        <v>1638</v>
      </c>
      <c r="R19" s="5">
        <f t="shared" si="4"/>
        <v>4592</v>
      </c>
      <c r="S19" s="53">
        <f t="shared" si="5"/>
        <v>1.5997826079382941E-2</v>
      </c>
    </row>
    <row r="20" spans="1:19" x14ac:dyDescent="0.2">
      <c r="A20" s="8" t="s">
        <v>18</v>
      </c>
      <c r="B20" s="5">
        <v>39182</v>
      </c>
      <c r="C20" s="5">
        <v>195158</v>
      </c>
      <c r="D20" s="5">
        <v>132639</v>
      </c>
      <c r="E20" s="5">
        <v>206285</v>
      </c>
      <c r="F20" s="5">
        <f t="shared" si="0"/>
        <v>573264</v>
      </c>
      <c r="G20" s="5">
        <v>37945</v>
      </c>
      <c r="H20" s="5">
        <v>190538</v>
      </c>
      <c r="I20" s="5">
        <v>129524</v>
      </c>
      <c r="J20" s="5">
        <v>206464</v>
      </c>
      <c r="K20" s="5">
        <f t="shared" si="1"/>
        <v>564471</v>
      </c>
      <c r="L20" s="5">
        <f t="shared" si="2"/>
        <v>-8793</v>
      </c>
      <c r="M20" s="53">
        <f t="shared" si="3"/>
        <v>-1.5577416731771871E-2</v>
      </c>
      <c r="N20" s="5">
        <v>1040</v>
      </c>
      <c r="O20" s="5">
        <v>7983</v>
      </c>
      <c r="P20" s="5">
        <v>5507</v>
      </c>
      <c r="Q20" s="5">
        <v>4575</v>
      </c>
      <c r="R20" s="5">
        <f t="shared" si="4"/>
        <v>19105</v>
      </c>
      <c r="S20" s="53">
        <f t="shared" si="5"/>
        <v>6.6558899661718449E-2</v>
      </c>
    </row>
    <row r="21" spans="1:19" ht="3" customHeight="1" x14ac:dyDescent="0.2"/>
    <row r="22" spans="1:19" s="54" customFormat="1" x14ac:dyDescent="0.2">
      <c r="A22" s="11" t="s">
        <v>19</v>
      </c>
      <c r="B22" s="55">
        <f>SUM(B3:B21)</f>
        <v>846947</v>
      </c>
      <c r="C22" s="55">
        <f t="shared" ref="C22:K22" si="6">SUM(C3:C21)</f>
        <v>2314000</v>
      </c>
      <c r="D22" s="55">
        <f t="shared" si="6"/>
        <v>1584999</v>
      </c>
      <c r="E22" s="55">
        <f t="shared" si="6"/>
        <v>2658599</v>
      </c>
      <c r="F22" s="55">
        <f t="shared" si="6"/>
        <v>7404545</v>
      </c>
      <c r="G22" s="56">
        <f t="shared" si="6"/>
        <v>824963</v>
      </c>
      <c r="H22" s="56">
        <f t="shared" si="6"/>
        <v>2265929</v>
      </c>
      <c r="I22" s="56">
        <f t="shared" si="6"/>
        <v>1550370</v>
      </c>
      <c r="J22" s="56">
        <f t="shared" si="6"/>
        <v>2639323</v>
      </c>
      <c r="K22" s="56">
        <f t="shared" si="6"/>
        <v>7280585</v>
      </c>
      <c r="L22" s="57">
        <f>K22-F22</f>
        <v>-123960</v>
      </c>
      <c r="M22" s="58">
        <f>L22/K22</f>
        <v>-1.7026104358372301E-2</v>
      </c>
      <c r="N22" s="55">
        <f>SUM(N3:N21)</f>
        <v>20458</v>
      </c>
      <c r="O22" s="55">
        <f>SUM(O3:O21)</f>
        <v>109319</v>
      </c>
      <c r="P22" s="55">
        <f>SUM(P3:P21)</f>
        <v>74552</v>
      </c>
      <c r="Q22" s="55">
        <f>SUM(Q3:Q21)</f>
        <v>82710</v>
      </c>
      <c r="R22" s="55">
        <f>SUM(R3:R21)</f>
        <v>287039</v>
      </c>
      <c r="S22" s="53"/>
    </row>
  </sheetData>
  <mergeCells count="4">
    <mergeCell ref="B1:F1"/>
    <mergeCell ref="G1:K1"/>
    <mergeCell ref="L1:M1"/>
    <mergeCell ref="N1:S1"/>
  </mergeCells>
  <pageMargins left="0.11811023622047245" right="0.11811023622047245" top="0.74803149606299213" bottom="0.74803149606299213" header="0.31496062992125984" footer="0.31496062992125984"/>
  <pageSetup scale="8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tabSelected="1" zoomScale="85" zoomScaleNormal="85" workbookViewId="0">
      <selection activeCell="L24" sqref="L24"/>
    </sheetView>
  </sheetViews>
  <sheetFormatPr defaultColWidth="23.7109375" defaultRowHeight="15" x14ac:dyDescent="0.25"/>
  <cols>
    <col min="1" max="1" width="17.42578125" customWidth="1"/>
    <col min="2" max="2" width="11" customWidth="1"/>
    <col min="3" max="3" width="11.28515625" bestFit="1" customWidth="1"/>
    <col min="4" max="5" width="10.28515625" customWidth="1"/>
    <col min="6" max="6" width="11.85546875" customWidth="1"/>
    <col min="7" max="7" width="12.42578125" customWidth="1"/>
    <col min="8" max="8" width="7.85546875" customWidth="1"/>
    <col min="9" max="9" width="7.5703125" customWidth="1"/>
    <col min="10" max="10" width="11.140625" customWidth="1"/>
    <col min="11" max="11" width="11.28515625" customWidth="1"/>
    <col min="12" max="12" width="9.42578125" customWidth="1"/>
    <col min="13" max="13" width="1.140625" customWidth="1"/>
    <col min="14" max="14" width="8.42578125" customWidth="1"/>
    <col min="15" max="15" width="13.5703125" customWidth="1"/>
    <col min="16" max="16" width="13.42578125" customWidth="1"/>
    <col min="17" max="20" width="9.7109375" customWidth="1"/>
    <col min="21" max="21" width="11" customWidth="1"/>
  </cols>
  <sheetData>
    <row r="1" spans="1:21" ht="48" customHeight="1" x14ac:dyDescent="0.25">
      <c r="A1" s="1" t="s">
        <v>0</v>
      </c>
      <c r="B1" s="1" t="s">
        <v>60</v>
      </c>
      <c r="C1" s="59" t="s">
        <v>61</v>
      </c>
      <c r="D1" s="1" t="s">
        <v>20</v>
      </c>
      <c r="E1" s="1" t="s">
        <v>21</v>
      </c>
      <c r="F1" s="64" t="s">
        <v>62</v>
      </c>
      <c r="G1" s="64" t="s">
        <v>63</v>
      </c>
      <c r="H1" s="32" t="s">
        <v>49</v>
      </c>
      <c r="I1" s="32" t="s">
        <v>48</v>
      </c>
      <c r="J1" s="32" t="s">
        <v>68</v>
      </c>
      <c r="K1" s="39" t="s">
        <v>65</v>
      </c>
      <c r="L1" s="32" t="s">
        <v>23</v>
      </c>
      <c r="M1" s="32"/>
      <c r="N1" s="32" t="s">
        <v>46</v>
      </c>
      <c r="O1" s="32" t="s">
        <v>47</v>
      </c>
      <c r="P1" s="42" t="s">
        <v>66</v>
      </c>
      <c r="Q1" s="32" t="s">
        <v>23</v>
      </c>
      <c r="R1" s="87" t="s">
        <v>77</v>
      </c>
      <c r="S1" s="74" t="s">
        <v>76</v>
      </c>
      <c r="T1" s="91" t="s">
        <v>82</v>
      </c>
      <c r="U1" s="82" t="s">
        <v>83</v>
      </c>
    </row>
    <row r="2" spans="1:21" x14ac:dyDescent="0.25">
      <c r="A2" s="1"/>
      <c r="B2" s="1" t="s">
        <v>22</v>
      </c>
      <c r="C2" s="59" t="s">
        <v>24</v>
      </c>
      <c r="D2" s="1" t="s">
        <v>25</v>
      </c>
      <c r="E2" s="2" t="s">
        <v>27</v>
      </c>
      <c r="F2" s="2" t="s">
        <v>37</v>
      </c>
      <c r="G2" s="2" t="s">
        <v>26</v>
      </c>
      <c r="H2" s="2" t="s">
        <v>28</v>
      </c>
      <c r="I2" s="2" t="s">
        <v>29</v>
      </c>
      <c r="J2" s="2" t="s">
        <v>30</v>
      </c>
      <c r="K2" s="40" t="s">
        <v>31</v>
      </c>
      <c r="L2" s="2" t="s">
        <v>32</v>
      </c>
      <c r="M2" s="2"/>
      <c r="N2" s="2" t="s">
        <v>43</v>
      </c>
      <c r="O2" s="2" t="s">
        <v>44</v>
      </c>
      <c r="P2" s="35" t="s">
        <v>51</v>
      </c>
      <c r="Q2" s="2" t="s">
        <v>52</v>
      </c>
      <c r="R2" s="88" t="s">
        <v>80</v>
      </c>
      <c r="S2" s="75"/>
      <c r="T2" s="92"/>
      <c r="U2" s="83"/>
    </row>
    <row r="3" spans="1:21" x14ac:dyDescent="0.25">
      <c r="A3" s="3" t="s">
        <v>1</v>
      </c>
      <c r="B3" s="7">
        <v>1080</v>
      </c>
      <c r="C3" s="60">
        <v>1084</v>
      </c>
      <c r="D3" s="4">
        <f t="shared" ref="D3:D22" si="0">C3-B3</f>
        <v>4</v>
      </c>
      <c r="E3" s="14">
        <f t="shared" ref="E3:E22" si="1">D3/B3</f>
        <v>3.7037037037037038E-3</v>
      </c>
      <c r="F3" s="5">
        <v>167615</v>
      </c>
      <c r="G3" s="13">
        <v>165814</v>
      </c>
      <c r="H3" s="6">
        <f>G3-F3</f>
        <v>-1801</v>
      </c>
      <c r="I3" s="27">
        <f>H3/G3</f>
        <v>-1.08615677807664E-2</v>
      </c>
      <c r="J3" s="28">
        <f t="shared" ref="J3:J22" si="2">F3/C3</f>
        <v>154.62638376383765</v>
      </c>
      <c r="K3" s="41">
        <f>ROUND(G3/J3,0)</f>
        <v>1072</v>
      </c>
      <c r="L3" s="29">
        <f t="shared" ref="L3:L22" si="3">K3-C3</f>
        <v>-12</v>
      </c>
      <c r="M3" s="29"/>
      <c r="N3" s="27">
        <v>2.3320872773386195E-2</v>
      </c>
      <c r="O3" s="44">
        <f>ROUND(N3*$O$22,0)</f>
        <v>19</v>
      </c>
      <c r="P3" s="36">
        <f t="shared" ref="P3:P21" si="4">K3+O3</f>
        <v>1091</v>
      </c>
      <c r="Q3" s="5">
        <f t="shared" ref="Q3:Q22" si="5">P3-C3</f>
        <v>7</v>
      </c>
      <c r="R3" s="89">
        <v>151.97999999999999</v>
      </c>
      <c r="S3" s="76"/>
      <c r="T3" s="93"/>
      <c r="U3" s="84">
        <v>1091</v>
      </c>
    </row>
    <row r="4" spans="1:21" x14ac:dyDescent="0.25">
      <c r="A4" s="8" t="s">
        <v>2</v>
      </c>
      <c r="B4" s="7">
        <v>540</v>
      </c>
      <c r="C4" s="60">
        <v>529</v>
      </c>
      <c r="D4" s="4">
        <f t="shared" si="0"/>
        <v>-11</v>
      </c>
      <c r="E4" s="14">
        <f t="shared" si="1"/>
        <v>-2.0370370370370372E-2</v>
      </c>
      <c r="F4" s="5">
        <v>72318</v>
      </c>
      <c r="G4" s="13">
        <v>70555</v>
      </c>
      <c r="H4" s="6">
        <f t="shared" ref="H4:H21" si="6">G4-F4</f>
        <v>-1763</v>
      </c>
      <c r="I4" s="27">
        <f t="shared" ref="I4:I22" si="7">H4/G4</f>
        <v>-2.4987598327545886E-2</v>
      </c>
      <c r="J4" s="28">
        <f t="shared" si="2"/>
        <v>136.70699432892249</v>
      </c>
      <c r="K4" s="41">
        <f t="shared" ref="K4:K21" si="8">ROUND(G4/J4,0)</f>
        <v>516</v>
      </c>
      <c r="L4" s="29">
        <f t="shared" si="3"/>
        <v>-13</v>
      </c>
      <c r="M4" s="29"/>
      <c r="N4" s="27">
        <v>7.4031751782858779E-3</v>
      </c>
      <c r="O4" s="44">
        <f t="shared" ref="O4:O21" si="9">ROUND(N4*$O$22,0)</f>
        <v>6</v>
      </c>
      <c r="P4" s="36">
        <f t="shared" si="4"/>
        <v>522</v>
      </c>
      <c r="Q4" s="5">
        <f t="shared" si="5"/>
        <v>-7</v>
      </c>
      <c r="R4" s="89">
        <v>135.16</v>
      </c>
      <c r="S4" s="76"/>
      <c r="T4" s="93"/>
      <c r="U4" s="84">
        <v>522</v>
      </c>
    </row>
    <row r="5" spans="1:21" x14ac:dyDescent="0.25">
      <c r="A5" s="8" t="s">
        <v>3</v>
      </c>
      <c r="B5" s="7">
        <v>1903</v>
      </c>
      <c r="C5" s="60">
        <v>1886</v>
      </c>
      <c r="D5" s="4">
        <f t="shared" si="0"/>
        <v>-17</v>
      </c>
      <c r="E5" s="14">
        <f t="shared" si="1"/>
        <v>-8.9332632685233844E-3</v>
      </c>
      <c r="F5" s="5">
        <v>262702</v>
      </c>
      <c r="G5" s="13">
        <v>257894</v>
      </c>
      <c r="H5" s="6">
        <f t="shared" si="6"/>
        <v>-4808</v>
      </c>
      <c r="I5" s="27">
        <f t="shared" si="7"/>
        <v>-1.8643318572746943E-2</v>
      </c>
      <c r="J5" s="28">
        <f t="shared" si="2"/>
        <v>139.29056203605515</v>
      </c>
      <c r="K5" s="41">
        <f t="shared" si="8"/>
        <v>1851</v>
      </c>
      <c r="L5" s="29">
        <f t="shared" si="3"/>
        <v>-35</v>
      </c>
      <c r="M5" s="29"/>
      <c r="N5" s="27">
        <v>3.0929594933092715E-2</v>
      </c>
      <c r="O5" s="44">
        <f t="shared" si="9"/>
        <v>25</v>
      </c>
      <c r="P5" s="36">
        <f t="shared" si="4"/>
        <v>1876</v>
      </c>
      <c r="Q5" s="5">
        <f t="shared" si="5"/>
        <v>-10</v>
      </c>
      <c r="R5" s="89">
        <v>137.47</v>
      </c>
      <c r="S5" s="76">
        <v>-3</v>
      </c>
      <c r="T5" s="96">
        <v>1</v>
      </c>
      <c r="U5" s="84">
        <v>1874</v>
      </c>
    </row>
    <row r="6" spans="1:21" x14ac:dyDescent="0.25">
      <c r="A6" s="9" t="s">
        <v>4</v>
      </c>
      <c r="B6" s="7">
        <v>5214</v>
      </c>
      <c r="C6" s="60">
        <v>5173</v>
      </c>
      <c r="D6" s="4">
        <f t="shared" si="0"/>
        <v>-41</v>
      </c>
      <c r="E6" s="14">
        <f t="shared" si="1"/>
        <v>-7.8634445723053323E-3</v>
      </c>
      <c r="F6" s="5">
        <v>835021</v>
      </c>
      <c r="G6" s="13">
        <v>814438</v>
      </c>
      <c r="H6" s="6">
        <f t="shared" si="6"/>
        <v>-20583</v>
      </c>
      <c r="I6" s="27">
        <f t="shared" si="7"/>
        <v>-2.5272641993620139E-2</v>
      </c>
      <c r="J6" s="28">
        <f t="shared" si="2"/>
        <v>161.41909916876088</v>
      </c>
      <c r="K6" s="41">
        <f>ROUND(G6/J6,0)</f>
        <v>5045</v>
      </c>
      <c r="L6" s="29">
        <f t="shared" si="3"/>
        <v>-128</v>
      </c>
      <c r="M6" s="29"/>
      <c r="N6" s="27">
        <v>0.10923602716007233</v>
      </c>
      <c r="O6" s="44">
        <f t="shared" si="9"/>
        <v>87</v>
      </c>
      <c r="P6" s="36">
        <f>K6+O6</f>
        <v>5132</v>
      </c>
      <c r="Q6" s="5">
        <f t="shared" si="5"/>
        <v>-41</v>
      </c>
      <c r="R6" s="89">
        <v>158.69</v>
      </c>
      <c r="S6" s="76">
        <v>-6</v>
      </c>
      <c r="T6" s="96">
        <v>11</v>
      </c>
      <c r="U6" s="84">
        <v>5137</v>
      </c>
    </row>
    <row r="7" spans="1:21" x14ac:dyDescent="0.25">
      <c r="A7" s="3" t="s">
        <v>5</v>
      </c>
      <c r="B7" s="7">
        <v>3173</v>
      </c>
      <c r="C7" s="60">
        <v>3202</v>
      </c>
      <c r="D7" s="4">
        <f t="shared" si="0"/>
        <v>29</v>
      </c>
      <c r="E7" s="14">
        <f t="shared" si="1"/>
        <v>9.1396155058304437E-3</v>
      </c>
      <c r="F7" s="5">
        <v>545270</v>
      </c>
      <c r="G7" s="13">
        <v>540733</v>
      </c>
      <c r="H7" s="6">
        <f t="shared" si="6"/>
        <v>-4537</v>
      </c>
      <c r="I7" s="27">
        <f t="shared" si="7"/>
        <v>-8.3904625757998865E-3</v>
      </c>
      <c r="J7" s="28">
        <f t="shared" si="2"/>
        <v>170.29044347282948</v>
      </c>
      <c r="K7" s="41">
        <f t="shared" si="8"/>
        <v>3175</v>
      </c>
      <c r="L7" s="29">
        <f t="shared" si="3"/>
        <v>-27</v>
      </c>
      <c r="M7" s="29"/>
      <c r="N7" s="27">
        <v>7.0070617581582992E-2</v>
      </c>
      <c r="O7" s="44">
        <f>ROUND(N7*$O$22,0)-1</f>
        <v>55</v>
      </c>
      <c r="P7" s="36">
        <f t="shared" si="4"/>
        <v>3230</v>
      </c>
      <c r="Q7" s="5">
        <f t="shared" si="5"/>
        <v>28</v>
      </c>
      <c r="R7" s="89">
        <v>167.4</v>
      </c>
      <c r="S7" s="76"/>
      <c r="T7" s="98"/>
      <c r="U7" s="84">
        <v>3232</v>
      </c>
    </row>
    <row r="8" spans="1:21" x14ac:dyDescent="0.25">
      <c r="A8" s="3" t="s">
        <v>54</v>
      </c>
      <c r="B8" s="7">
        <v>822</v>
      </c>
      <c r="C8" s="60">
        <v>821</v>
      </c>
      <c r="D8" s="4">
        <f t="shared" si="0"/>
        <v>-1</v>
      </c>
      <c r="E8" s="14">
        <f t="shared" si="1"/>
        <v>-1.2165450121654502E-3</v>
      </c>
      <c r="F8" s="5">
        <v>134619</v>
      </c>
      <c r="G8" s="13">
        <v>132356</v>
      </c>
      <c r="H8" s="6">
        <f t="shared" si="6"/>
        <v>-2263</v>
      </c>
      <c r="I8" s="27">
        <f t="shared" si="7"/>
        <v>-1.7097827072440994E-2</v>
      </c>
      <c r="J8" s="28">
        <f t="shared" si="2"/>
        <v>163.96954933008527</v>
      </c>
      <c r="K8" s="41">
        <f t="shared" si="8"/>
        <v>807</v>
      </c>
      <c r="L8" s="29">
        <f t="shared" si="3"/>
        <v>-14</v>
      </c>
      <c r="M8" s="29"/>
      <c r="N8" s="27">
        <v>1.4698351095147348E-2</v>
      </c>
      <c r="O8" s="44">
        <f t="shared" si="9"/>
        <v>12</v>
      </c>
      <c r="P8" s="36">
        <f t="shared" si="4"/>
        <v>819</v>
      </c>
      <c r="Q8" s="5">
        <f t="shared" si="5"/>
        <v>-2</v>
      </c>
      <c r="R8" s="89">
        <v>161.6</v>
      </c>
      <c r="S8" s="76"/>
      <c r="T8" s="96">
        <v>2</v>
      </c>
      <c r="U8" s="84">
        <v>819</v>
      </c>
    </row>
    <row r="9" spans="1:21" x14ac:dyDescent="0.25">
      <c r="A9" s="3" t="s">
        <v>55</v>
      </c>
      <c r="B9" s="7">
        <v>34</v>
      </c>
      <c r="C9" s="60">
        <v>34</v>
      </c>
      <c r="D9" s="4">
        <f t="shared" si="0"/>
        <v>0</v>
      </c>
      <c r="E9" s="14">
        <f t="shared" si="1"/>
        <v>0</v>
      </c>
      <c r="F9" s="5">
        <v>4191</v>
      </c>
      <c r="G9" s="13">
        <v>4121</v>
      </c>
      <c r="H9" s="6">
        <f t="shared" si="6"/>
        <v>-70</v>
      </c>
      <c r="I9" s="27">
        <f t="shared" si="7"/>
        <v>-1.6986168405726764E-2</v>
      </c>
      <c r="J9" s="28">
        <f t="shared" si="2"/>
        <v>123.26470588235294</v>
      </c>
      <c r="K9" s="41">
        <f t="shared" si="8"/>
        <v>33</v>
      </c>
      <c r="L9" s="29">
        <f t="shared" si="3"/>
        <v>-1</v>
      </c>
      <c r="M9" s="29"/>
      <c r="N9" s="27">
        <v>1.6722466285069276E-4</v>
      </c>
      <c r="O9" s="44">
        <f t="shared" si="9"/>
        <v>0</v>
      </c>
      <c r="P9" s="36">
        <f t="shared" si="4"/>
        <v>33</v>
      </c>
      <c r="Q9" s="5">
        <f t="shared" si="5"/>
        <v>-1</v>
      </c>
      <c r="R9" s="89">
        <v>124.87</v>
      </c>
      <c r="S9" s="76"/>
      <c r="T9" s="93"/>
      <c r="U9" s="84">
        <v>33</v>
      </c>
    </row>
    <row r="10" spans="1:21" x14ac:dyDescent="0.25">
      <c r="A10" s="8" t="s">
        <v>7</v>
      </c>
      <c r="B10" s="7">
        <v>4375</v>
      </c>
      <c r="C10" s="60">
        <v>4398</v>
      </c>
      <c r="D10" s="4">
        <f t="shared" si="0"/>
        <v>23</v>
      </c>
      <c r="E10" s="14">
        <f t="shared" si="1"/>
        <v>5.2571428571428569E-3</v>
      </c>
      <c r="F10" s="5">
        <v>714469</v>
      </c>
      <c r="G10" s="13">
        <v>704526</v>
      </c>
      <c r="H10" s="6">
        <f t="shared" si="6"/>
        <v>-9943</v>
      </c>
      <c r="I10" s="27">
        <f t="shared" si="7"/>
        <v>-1.4113034863156222E-2</v>
      </c>
      <c r="J10" s="28">
        <f t="shared" si="2"/>
        <v>162.45316052751249</v>
      </c>
      <c r="K10" s="41">
        <f t="shared" si="8"/>
        <v>4337</v>
      </c>
      <c r="L10" s="29">
        <f t="shared" si="3"/>
        <v>-61</v>
      </c>
      <c r="M10" s="29"/>
      <c r="N10" s="27">
        <v>0.10015363765899407</v>
      </c>
      <c r="O10" s="44">
        <f t="shared" si="9"/>
        <v>80</v>
      </c>
      <c r="P10" s="36">
        <f t="shared" si="4"/>
        <v>4417</v>
      </c>
      <c r="Q10" s="5">
        <f t="shared" si="5"/>
        <v>19</v>
      </c>
      <c r="R10" s="89">
        <v>159.5</v>
      </c>
      <c r="S10" s="76">
        <v>-4</v>
      </c>
      <c r="T10" s="96">
        <v>3</v>
      </c>
      <c r="U10" s="84">
        <v>4416</v>
      </c>
    </row>
    <row r="11" spans="1:21" x14ac:dyDescent="0.25">
      <c r="A11" s="8" t="s">
        <v>8</v>
      </c>
      <c r="B11" s="7">
        <v>1030</v>
      </c>
      <c r="C11" s="60">
        <v>1038</v>
      </c>
      <c r="D11" s="4">
        <f t="shared" si="0"/>
        <v>8</v>
      </c>
      <c r="E11" s="14">
        <f t="shared" si="1"/>
        <v>7.7669902912621356E-3</v>
      </c>
      <c r="F11" s="5">
        <v>168190</v>
      </c>
      <c r="G11" s="13">
        <v>165839</v>
      </c>
      <c r="H11" s="6">
        <f t="shared" si="6"/>
        <v>-2351</v>
      </c>
      <c r="I11" s="27">
        <f t="shared" si="7"/>
        <v>-1.4176400002411977E-2</v>
      </c>
      <c r="J11" s="28">
        <f t="shared" si="2"/>
        <v>162.03275529865124</v>
      </c>
      <c r="K11" s="41">
        <f t="shared" si="8"/>
        <v>1023</v>
      </c>
      <c r="L11" s="29">
        <f t="shared" si="3"/>
        <v>-15</v>
      </c>
      <c r="M11" s="29"/>
      <c r="N11" s="27">
        <v>2.4425252317629313E-2</v>
      </c>
      <c r="O11" s="44">
        <f t="shared" si="9"/>
        <v>19</v>
      </c>
      <c r="P11" s="36">
        <f t="shared" si="4"/>
        <v>1042</v>
      </c>
      <c r="Q11" s="5">
        <f t="shared" si="5"/>
        <v>4</v>
      </c>
      <c r="R11" s="89">
        <v>159.15</v>
      </c>
      <c r="S11" s="76"/>
      <c r="T11" s="93"/>
      <c r="U11" s="84">
        <v>1042</v>
      </c>
    </row>
    <row r="12" spans="1:21" x14ac:dyDescent="0.25">
      <c r="A12" s="8" t="s">
        <v>9</v>
      </c>
      <c r="B12" s="7">
        <v>7155</v>
      </c>
      <c r="C12" s="60">
        <v>7205</v>
      </c>
      <c r="D12" s="4">
        <f t="shared" si="0"/>
        <v>50</v>
      </c>
      <c r="E12" s="14">
        <f t="shared" si="1"/>
        <v>6.9881201956673656E-3</v>
      </c>
      <c r="F12" s="5">
        <v>1161773</v>
      </c>
      <c r="G12" s="13">
        <v>1149392</v>
      </c>
      <c r="H12" s="6">
        <f t="shared" si="6"/>
        <v>-12381</v>
      </c>
      <c r="I12" s="27">
        <f t="shared" si="7"/>
        <v>-1.0771781950805295E-2</v>
      </c>
      <c r="J12" s="28">
        <f t="shared" si="2"/>
        <v>161.24538514920195</v>
      </c>
      <c r="K12" s="41">
        <f t="shared" si="8"/>
        <v>7128</v>
      </c>
      <c r="L12" s="29">
        <f t="shared" si="3"/>
        <v>-77</v>
      </c>
      <c r="M12" s="29"/>
      <c r="N12" s="27">
        <v>0.18681433533422287</v>
      </c>
      <c r="O12" s="44">
        <f>ROUND(N12*$O$22,0)-1</f>
        <v>148</v>
      </c>
      <c r="P12" s="36">
        <f t="shared" si="4"/>
        <v>7276</v>
      </c>
      <c r="Q12" s="5">
        <f t="shared" si="5"/>
        <v>71</v>
      </c>
      <c r="R12" s="89">
        <v>157.97</v>
      </c>
      <c r="S12" s="76"/>
      <c r="T12" s="96">
        <v>-23</v>
      </c>
      <c r="U12" s="84">
        <v>7253</v>
      </c>
    </row>
    <row r="13" spans="1:21" x14ac:dyDescent="0.25">
      <c r="A13" s="8" t="s">
        <v>10</v>
      </c>
      <c r="B13" s="7">
        <v>1313</v>
      </c>
      <c r="C13" s="60">
        <v>1311</v>
      </c>
      <c r="D13" s="4">
        <f t="shared" si="0"/>
        <v>-2</v>
      </c>
      <c r="E13" s="14">
        <f t="shared" si="1"/>
        <v>-1.5232292460015233E-3</v>
      </c>
      <c r="F13" s="5">
        <v>202368</v>
      </c>
      <c r="G13" s="13">
        <v>198771</v>
      </c>
      <c r="H13" s="6">
        <f t="shared" si="6"/>
        <v>-3597</v>
      </c>
      <c r="I13" s="27">
        <f t="shared" si="7"/>
        <v>-1.8096201156104261E-2</v>
      </c>
      <c r="J13" s="28">
        <f t="shared" si="2"/>
        <v>154.36155606407323</v>
      </c>
      <c r="K13" s="41">
        <f t="shared" si="8"/>
        <v>1288</v>
      </c>
      <c r="L13" s="29">
        <f t="shared" si="3"/>
        <v>-23</v>
      </c>
      <c r="M13" s="29"/>
      <c r="N13" s="27">
        <v>2.6404077494695841E-2</v>
      </c>
      <c r="O13" s="44">
        <f t="shared" si="9"/>
        <v>21</v>
      </c>
      <c r="P13" s="36">
        <f t="shared" si="4"/>
        <v>1309</v>
      </c>
      <c r="Q13" s="5">
        <f t="shared" si="5"/>
        <v>-2</v>
      </c>
      <c r="R13" s="89">
        <v>151.84</v>
      </c>
      <c r="S13" s="76"/>
      <c r="T13" s="93"/>
      <c r="U13" s="84">
        <v>1309</v>
      </c>
    </row>
    <row r="14" spans="1:21" x14ac:dyDescent="0.25">
      <c r="A14" s="8" t="s">
        <v>11</v>
      </c>
      <c r="B14" s="7">
        <v>281</v>
      </c>
      <c r="C14" s="60">
        <v>278</v>
      </c>
      <c r="D14" s="4">
        <f t="shared" si="0"/>
        <v>-3</v>
      </c>
      <c r="E14" s="14">
        <f t="shared" si="1"/>
        <v>-1.0676156583629894E-2</v>
      </c>
      <c r="F14" s="5">
        <v>35766</v>
      </c>
      <c r="G14" s="13">
        <v>34899</v>
      </c>
      <c r="H14" s="6">
        <f t="shared" si="6"/>
        <v>-867</v>
      </c>
      <c r="I14" s="27">
        <f t="shared" si="7"/>
        <v>-2.4843118714003267E-2</v>
      </c>
      <c r="J14" s="28">
        <f t="shared" si="2"/>
        <v>128.65467625899279</v>
      </c>
      <c r="K14" s="41">
        <f t="shared" si="8"/>
        <v>271</v>
      </c>
      <c r="L14" s="29">
        <f t="shared" si="3"/>
        <v>-7</v>
      </c>
      <c r="M14" s="29"/>
      <c r="N14" s="27">
        <v>4.389647399830685E-3</v>
      </c>
      <c r="O14" s="44">
        <f t="shared" si="9"/>
        <v>3</v>
      </c>
      <c r="P14" s="36">
        <f t="shared" si="4"/>
        <v>274</v>
      </c>
      <c r="Q14" s="5">
        <f t="shared" si="5"/>
        <v>-4</v>
      </c>
      <c r="R14" s="89">
        <v>127.36</v>
      </c>
      <c r="S14" s="76"/>
      <c r="T14" s="93"/>
      <c r="U14" s="84">
        <v>274</v>
      </c>
    </row>
    <row r="15" spans="1:21" x14ac:dyDescent="0.25">
      <c r="A15" s="8" t="s">
        <v>12</v>
      </c>
      <c r="B15" s="7">
        <v>3149</v>
      </c>
      <c r="C15" s="60">
        <v>3151</v>
      </c>
      <c r="D15" s="4">
        <f t="shared" si="0"/>
        <v>2</v>
      </c>
      <c r="E15" s="14">
        <f t="shared" si="1"/>
        <v>6.3512226103524931E-4</v>
      </c>
      <c r="F15" s="5">
        <v>513106</v>
      </c>
      <c r="G15" s="13">
        <v>504402</v>
      </c>
      <c r="H15" s="6">
        <f t="shared" si="6"/>
        <v>-8704</v>
      </c>
      <c r="I15" s="27">
        <f t="shared" si="7"/>
        <v>-1.7256077493745067E-2</v>
      </c>
      <c r="J15" s="28">
        <f t="shared" si="2"/>
        <v>162.83909869882578</v>
      </c>
      <c r="K15" s="41">
        <f t="shared" si="8"/>
        <v>3098</v>
      </c>
      <c r="L15" s="29">
        <f t="shared" si="3"/>
        <v>-53</v>
      </c>
      <c r="M15" s="29"/>
      <c r="N15" s="27">
        <v>6.2399186173307461E-2</v>
      </c>
      <c r="O15" s="44">
        <f t="shared" si="9"/>
        <v>50</v>
      </c>
      <c r="P15" s="36">
        <f t="shared" si="4"/>
        <v>3148</v>
      </c>
      <c r="Q15" s="5">
        <f t="shared" si="5"/>
        <v>-3</v>
      </c>
      <c r="R15" s="89">
        <v>160.22</v>
      </c>
      <c r="S15" s="76"/>
      <c r="T15" s="93"/>
      <c r="U15" s="84">
        <v>3148</v>
      </c>
    </row>
    <row r="16" spans="1:21" x14ac:dyDescent="0.25">
      <c r="A16" s="8" t="s">
        <v>13</v>
      </c>
      <c r="B16" s="7">
        <v>3506</v>
      </c>
      <c r="C16" s="60">
        <v>3475</v>
      </c>
      <c r="D16" s="4">
        <f t="shared" si="0"/>
        <v>-31</v>
      </c>
      <c r="E16" s="14">
        <f t="shared" si="1"/>
        <v>-8.8419851682829433E-3</v>
      </c>
      <c r="F16" s="5">
        <v>551237</v>
      </c>
      <c r="G16" s="13">
        <v>537492</v>
      </c>
      <c r="H16" s="6">
        <f t="shared" si="6"/>
        <v>-13745</v>
      </c>
      <c r="I16" s="27">
        <f t="shared" si="7"/>
        <v>-2.557247363681692E-2</v>
      </c>
      <c r="J16" s="28">
        <f t="shared" si="2"/>
        <v>158.62935251798561</v>
      </c>
      <c r="K16" s="41">
        <f t="shared" si="8"/>
        <v>3388</v>
      </c>
      <c r="L16" s="29">
        <f t="shared" si="3"/>
        <v>-87</v>
      </c>
      <c r="M16" s="29"/>
      <c r="N16" s="27">
        <v>6.9913844460160468E-2</v>
      </c>
      <c r="O16" s="44">
        <f t="shared" si="9"/>
        <v>56</v>
      </c>
      <c r="P16" s="36">
        <f t="shared" si="4"/>
        <v>3444</v>
      </c>
      <c r="Q16" s="5">
        <f t="shared" si="5"/>
        <v>-31</v>
      </c>
      <c r="R16" s="89">
        <v>156.06</v>
      </c>
      <c r="S16" s="76">
        <v>-1</v>
      </c>
      <c r="T16" s="96">
        <v>3</v>
      </c>
      <c r="U16" s="84">
        <v>3446</v>
      </c>
    </row>
    <row r="17" spans="1:21" x14ac:dyDescent="0.25">
      <c r="A17" s="8" t="s">
        <v>14</v>
      </c>
      <c r="B17" s="7">
        <v>1351</v>
      </c>
      <c r="C17" s="60">
        <v>1340</v>
      </c>
      <c r="D17" s="4">
        <f t="shared" si="0"/>
        <v>-11</v>
      </c>
      <c r="E17" s="14">
        <f t="shared" si="1"/>
        <v>-8.142116950407105E-3</v>
      </c>
      <c r="F17" s="5">
        <v>192347</v>
      </c>
      <c r="G17" s="13">
        <v>188300</v>
      </c>
      <c r="H17" s="6">
        <f t="shared" si="6"/>
        <v>-4047</v>
      </c>
      <c r="I17" s="27">
        <f t="shared" si="7"/>
        <v>-2.14922995220393E-2</v>
      </c>
      <c r="J17" s="28">
        <f t="shared" si="2"/>
        <v>143.54253731343283</v>
      </c>
      <c r="K17" s="41">
        <f t="shared" si="8"/>
        <v>1312</v>
      </c>
      <c r="L17" s="29">
        <f t="shared" si="3"/>
        <v>-28</v>
      </c>
      <c r="M17" s="29"/>
      <c r="N17" s="27">
        <v>2.9013479004595194E-2</v>
      </c>
      <c r="O17" s="44">
        <f t="shared" si="9"/>
        <v>23</v>
      </c>
      <c r="P17" s="36">
        <f t="shared" si="4"/>
        <v>1335</v>
      </c>
      <c r="Q17" s="5">
        <f t="shared" si="5"/>
        <v>-5</v>
      </c>
      <c r="R17" s="89">
        <v>141.04</v>
      </c>
      <c r="S17" s="76"/>
      <c r="T17" s="93"/>
      <c r="U17" s="84">
        <v>1335</v>
      </c>
    </row>
    <row r="18" spans="1:21" x14ac:dyDescent="0.25">
      <c r="A18" s="8" t="s">
        <v>15</v>
      </c>
      <c r="B18" s="7">
        <v>4791</v>
      </c>
      <c r="C18" s="60">
        <v>4758</v>
      </c>
      <c r="D18" s="4">
        <f t="shared" si="0"/>
        <v>-33</v>
      </c>
      <c r="E18" s="14">
        <f t="shared" si="1"/>
        <v>-6.8879148403256105E-3</v>
      </c>
      <c r="F18" s="5">
        <v>690586</v>
      </c>
      <c r="G18" s="13">
        <v>675531</v>
      </c>
      <c r="H18" s="6">
        <f t="shared" si="6"/>
        <v>-15055</v>
      </c>
      <c r="I18" s="27">
        <f t="shared" si="7"/>
        <v>-2.2286171915130468E-2</v>
      </c>
      <c r="J18" s="28">
        <f t="shared" si="2"/>
        <v>145.14207650273224</v>
      </c>
      <c r="K18" s="41">
        <f>ROUND(G18/J18,0)</f>
        <v>4654</v>
      </c>
      <c r="L18" s="29">
        <f t="shared" si="3"/>
        <v>-104</v>
      </c>
      <c r="M18" s="29"/>
      <c r="N18" s="27">
        <v>9.9927187594717096E-2</v>
      </c>
      <c r="O18" s="44">
        <f t="shared" si="9"/>
        <v>79</v>
      </c>
      <c r="P18" s="36">
        <f>K18+O18</f>
        <v>4733</v>
      </c>
      <c r="Q18" s="5">
        <f t="shared" si="5"/>
        <v>-25</v>
      </c>
      <c r="R18" s="89">
        <v>142.72</v>
      </c>
      <c r="S18" s="76">
        <v>-1</v>
      </c>
      <c r="T18" s="96">
        <v>3</v>
      </c>
      <c r="U18" s="84">
        <v>4735</v>
      </c>
    </row>
    <row r="19" spans="1:21" x14ac:dyDescent="0.25">
      <c r="A19" s="8" t="s">
        <v>16</v>
      </c>
      <c r="B19" s="7">
        <v>2834</v>
      </c>
      <c r="C19" s="60">
        <v>2852</v>
      </c>
      <c r="D19" s="4">
        <f t="shared" si="0"/>
        <v>18</v>
      </c>
      <c r="E19" s="14">
        <f t="shared" si="1"/>
        <v>6.3514467184191958E-3</v>
      </c>
      <c r="F19" s="5">
        <v>465677</v>
      </c>
      <c r="G19" s="13">
        <v>459029</v>
      </c>
      <c r="H19" s="6">
        <f t="shared" si="6"/>
        <v>-6648</v>
      </c>
      <c r="I19" s="27">
        <f t="shared" si="7"/>
        <v>-1.4482745098893534E-2</v>
      </c>
      <c r="J19" s="28">
        <f t="shared" si="2"/>
        <v>163.28085553997195</v>
      </c>
      <c r="K19" s="41">
        <f t="shared" si="8"/>
        <v>2811</v>
      </c>
      <c r="L19" s="29">
        <f t="shared" si="3"/>
        <v>-41</v>
      </c>
      <c r="M19" s="29"/>
      <c r="N19" s="27">
        <v>5.8176763436327467E-2</v>
      </c>
      <c r="O19" s="44">
        <f t="shared" si="9"/>
        <v>46</v>
      </c>
      <c r="P19" s="36">
        <f t="shared" si="4"/>
        <v>2857</v>
      </c>
      <c r="Q19" s="5">
        <f t="shared" si="5"/>
        <v>5</v>
      </c>
      <c r="R19" s="89">
        <v>160.66</v>
      </c>
      <c r="S19" s="76"/>
      <c r="T19" s="93"/>
      <c r="U19" s="84">
        <v>2857</v>
      </c>
    </row>
    <row r="20" spans="1:21" x14ac:dyDescent="0.25">
      <c r="A20" s="8" t="s">
        <v>17</v>
      </c>
      <c r="B20" s="7">
        <v>715</v>
      </c>
      <c r="C20" s="60">
        <v>716</v>
      </c>
      <c r="D20" s="4">
        <f t="shared" si="0"/>
        <v>1</v>
      </c>
      <c r="E20" s="14">
        <f t="shared" si="1"/>
        <v>1.3986013986013986E-3</v>
      </c>
      <c r="F20" s="5">
        <v>114026</v>
      </c>
      <c r="G20" s="13">
        <v>112022</v>
      </c>
      <c r="H20" s="6">
        <f t="shared" si="6"/>
        <v>-2004</v>
      </c>
      <c r="I20" s="27">
        <f t="shared" si="7"/>
        <v>-1.7889343164735498E-2</v>
      </c>
      <c r="J20" s="28">
        <f t="shared" si="2"/>
        <v>159.25418994413408</v>
      </c>
      <c r="K20" s="41">
        <f t="shared" si="8"/>
        <v>703</v>
      </c>
      <c r="L20" s="29">
        <f t="shared" si="3"/>
        <v>-13</v>
      </c>
      <c r="M20" s="29"/>
      <c r="N20" s="27">
        <v>1.5997826079382941E-2</v>
      </c>
      <c r="O20" s="44">
        <f t="shared" si="9"/>
        <v>13</v>
      </c>
      <c r="P20" s="36">
        <f t="shared" si="4"/>
        <v>716</v>
      </c>
      <c r="Q20" s="5">
        <f t="shared" si="5"/>
        <v>0</v>
      </c>
      <c r="R20" s="89">
        <v>156.44999999999999</v>
      </c>
      <c r="S20" s="76"/>
      <c r="T20" s="93"/>
      <c r="U20" s="84">
        <v>716</v>
      </c>
    </row>
    <row r="21" spans="1:21" x14ac:dyDescent="0.25">
      <c r="A21" s="8" t="s">
        <v>18</v>
      </c>
      <c r="B21" s="10">
        <v>3653</v>
      </c>
      <c r="C21" s="61">
        <v>3651</v>
      </c>
      <c r="D21" s="4">
        <f t="shared" si="0"/>
        <v>-2</v>
      </c>
      <c r="E21" s="14">
        <f t="shared" si="1"/>
        <v>-5.4749520941691757E-4</v>
      </c>
      <c r="F21" s="5">
        <v>573264</v>
      </c>
      <c r="G21" s="13">
        <v>564471</v>
      </c>
      <c r="H21" s="6">
        <f t="shared" si="6"/>
        <v>-8793</v>
      </c>
      <c r="I21" s="27">
        <f t="shared" si="7"/>
        <v>-1.5577416731771871E-2</v>
      </c>
      <c r="J21" s="28">
        <f t="shared" si="2"/>
        <v>157.01561216105176</v>
      </c>
      <c r="K21" s="41">
        <f t="shared" si="8"/>
        <v>3595</v>
      </c>
      <c r="L21" s="29">
        <f t="shared" si="3"/>
        <v>-56</v>
      </c>
      <c r="M21" s="29"/>
      <c r="N21" s="27">
        <v>6.6558899661718449E-2</v>
      </c>
      <c r="O21" s="44">
        <f t="shared" si="9"/>
        <v>53</v>
      </c>
      <c r="P21" s="36">
        <f t="shared" si="4"/>
        <v>3648</v>
      </c>
      <c r="Q21" s="5">
        <f t="shared" si="5"/>
        <v>-3</v>
      </c>
      <c r="R21" s="89">
        <v>154.72999999999999</v>
      </c>
      <c r="S21" s="76"/>
      <c r="T21" s="93"/>
      <c r="U21" s="84">
        <v>3648</v>
      </c>
    </row>
    <row r="22" spans="1:21" s="26" customFormat="1" x14ac:dyDescent="0.25">
      <c r="A22" s="11" t="s">
        <v>19</v>
      </c>
      <c r="B22" s="12">
        <f>SUM(B3:B21)</f>
        <v>46919</v>
      </c>
      <c r="C22" s="43">
        <f>SUM(C3:C21)</f>
        <v>46902</v>
      </c>
      <c r="D22" s="10">
        <f t="shared" si="0"/>
        <v>-17</v>
      </c>
      <c r="E22" s="46">
        <f t="shared" si="1"/>
        <v>-3.6232656279971867E-4</v>
      </c>
      <c r="F22" s="12">
        <f>SUM(F3:F21)</f>
        <v>7404545</v>
      </c>
      <c r="G22" s="12">
        <f>SUM(G3:G21)</f>
        <v>7280585</v>
      </c>
      <c r="H22" s="43">
        <f>SUM(H3:H21)</f>
        <v>-123960</v>
      </c>
      <c r="I22" s="27">
        <f t="shared" si="7"/>
        <v>-1.7026104358372301E-2</v>
      </c>
      <c r="J22" s="30">
        <f t="shared" si="2"/>
        <v>157.87269199607692</v>
      </c>
      <c r="K22" s="48">
        <f>SUM(K3:K21)</f>
        <v>46107</v>
      </c>
      <c r="L22" s="31">
        <f t="shared" si="3"/>
        <v>-795</v>
      </c>
      <c r="M22" s="31"/>
      <c r="N22" s="27"/>
      <c r="O22" s="31">
        <v>795</v>
      </c>
      <c r="P22" s="45">
        <f>SUM(P3:P21)</f>
        <v>46902</v>
      </c>
      <c r="Q22" s="38">
        <f t="shared" si="5"/>
        <v>0</v>
      </c>
      <c r="R22" s="90"/>
      <c r="S22" s="77">
        <v>-15</v>
      </c>
      <c r="T22" s="96"/>
      <c r="U22" s="86">
        <v>46887</v>
      </c>
    </row>
    <row r="23" spans="1:21" ht="7.5" customHeight="1" x14ac:dyDescent="0.25">
      <c r="A23" s="15"/>
      <c r="B23" s="16"/>
      <c r="C23" s="17"/>
      <c r="D23" s="16"/>
      <c r="E23" s="18"/>
      <c r="F23" s="16"/>
      <c r="G23" s="19"/>
      <c r="H23" s="20"/>
      <c r="I23" s="21"/>
      <c r="J23" s="22"/>
      <c r="K23" s="23"/>
      <c r="L23" s="24"/>
      <c r="M23" s="24"/>
      <c r="N23" s="33"/>
      <c r="O23" s="33"/>
      <c r="P23" s="33"/>
    </row>
    <row r="24" spans="1:21" x14ac:dyDescent="0.25">
      <c r="L24" s="34"/>
      <c r="M24" s="34"/>
    </row>
    <row r="27" spans="1:21" x14ac:dyDescent="0.25">
      <c r="I27" s="65"/>
    </row>
  </sheetData>
  <pageMargins left="0.19685039370078741" right="0.11811023622047245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9"/>
  <sheetViews>
    <sheetView zoomScale="80" zoomScaleNormal="80" workbookViewId="0">
      <selection activeCell="P22" sqref="P22"/>
    </sheetView>
  </sheetViews>
  <sheetFormatPr defaultColWidth="23.7109375" defaultRowHeight="15" x14ac:dyDescent="0.25"/>
  <cols>
    <col min="1" max="1" width="17.85546875" customWidth="1"/>
    <col min="2" max="2" width="7.85546875" customWidth="1"/>
    <col min="3" max="3" width="8" customWidth="1"/>
    <col min="4" max="5" width="10.28515625" customWidth="1"/>
    <col min="6" max="6" width="11.42578125" customWidth="1"/>
    <col min="7" max="7" width="12.85546875" customWidth="1"/>
    <col min="8" max="8" width="8.28515625" customWidth="1"/>
    <col min="9" max="9" width="7.5703125" customWidth="1"/>
    <col min="10" max="10" width="11.42578125" customWidth="1"/>
    <col min="11" max="11" width="9.85546875" customWidth="1"/>
    <col min="12" max="12" width="10.85546875" customWidth="1"/>
    <col min="13" max="13" width="7.5703125" customWidth="1"/>
    <col min="14" max="14" width="12.140625" customWidth="1"/>
    <col min="15" max="15" width="13.42578125" customWidth="1"/>
    <col min="16" max="20" width="8.7109375" customWidth="1"/>
  </cols>
  <sheetData>
    <row r="1" spans="1:20" ht="63.75" x14ac:dyDescent="0.25">
      <c r="A1" s="1" t="s">
        <v>0</v>
      </c>
      <c r="B1" s="1" t="s">
        <v>56</v>
      </c>
      <c r="C1" s="59" t="s">
        <v>64</v>
      </c>
      <c r="D1" s="1" t="s">
        <v>20</v>
      </c>
      <c r="E1" s="1" t="s">
        <v>21</v>
      </c>
      <c r="F1" s="32" t="s">
        <v>62</v>
      </c>
      <c r="G1" s="32" t="s">
        <v>63</v>
      </c>
      <c r="H1" s="32" t="s">
        <v>49</v>
      </c>
      <c r="I1" s="32" t="s">
        <v>48</v>
      </c>
      <c r="J1" s="32" t="s">
        <v>68</v>
      </c>
      <c r="K1" s="62" t="s">
        <v>67</v>
      </c>
      <c r="L1" s="32" t="s">
        <v>23</v>
      </c>
      <c r="M1" s="32" t="s">
        <v>46</v>
      </c>
      <c r="N1" s="32" t="s">
        <v>47</v>
      </c>
      <c r="O1" s="42" t="s">
        <v>66</v>
      </c>
      <c r="P1" s="32" t="s">
        <v>23</v>
      </c>
      <c r="Q1" s="78" t="s">
        <v>78</v>
      </c>
      <c r="R1" s="70" t="s">
        <v>74</v>
      </c>
      <c r="S1" s="91" t="s">
        <v>81</v>
      </c>
      <c r="T1" s="82" t="s">
        <v>75</v>
      </c>
    </row>
    <row r="2" spans="1:20" x14ac:dyDescent="0.25">
      <c r="A2" s="1"/>
      <c r="B2" s="1" t="s">
        <v>22</v>
      </c>
      <c r="C2" s="59" t="s">
        <v>24</v>
      </c>
      <c r="D2" s="1" t="s">
        <v>25</v>
      </c>
      <c r="E2" s="2" t="s">
        <v>27</v>
      </c>
      <c r="F2" s="2" t="s">
        <v>37</v>
      </c>
      <c r="G2" s="2" t="s">
        <v>26</v>
      </c>
      <c r="H2" s="2" t="s">
        <v>28</v>
      </c>
      <c r="I2" s="2" t="s">
        <v>29</v>
      </c>
      <c r="J2" s="2" t="s">
        <v>30</v>
      </c>
      <c r="K2" s="63" t="s">
        <v>31</v>
      </c>
      <c r="L2" s="2" t="s">
        <v>32</v>
      </c>
      <c r="M2" s="2" t="s">
        <v>43</v>
      </c>
      <c r="N2" s="2" t="s">
        <v>44</v>
      </c>
      <c r="O2" s="35" t="s">
        <v>51</v>
      </c>
      <c r="P2" s="2" t="s">
        <v>52</v>
      </c>
      <c r="Q2" s="79" t="s">
        <v>79</v>
      </c>
      <c r="R2" s="71"/>
      <c r="S2" s="92"/>
      <c r="T2" s="83"/>
    </row>
    <row r="3" spans="1:20" x14ac:dyDescent="0.25">
      <c r="A3" s="3" t="s">
        <v>1</v>
      </c>
      <c r="B3" s="7">
        <v>3377</v>
      </c>
      <c r="C3" s="60">
        <v>3379</v>
      </c>
      <c r="D3" s="4">
        <f>C3-B3</f>
        <v>2</v>
      </c>
      <c r="E3" s="14">
        <f>D3/B3</f>
        <v>5.9224163458691142E-4</v>
      </c>
      <c r="F3" s="5">
        <v>167615</v>
      </c>
      <c r="G3" s="13">
        <v>165814</v>
      </c>
      <c r="H3" s="6">
        <f>G3-F3</f>
        <v>-1801</v>
      </c>
      <c r="I3" s="27">
        <f>H3/G3</f>
        <v>-1.08615677807664E-2</v>
      </c>
      <c r="J3" s="28">
        <f>F3/C3</f>
        <v>49.604912696063927</v>
      </c>
      <c r="K3" s="41">
        <f t="shared" ref="K3:K21" si="0">ROUND(G3/J3,0)</f>
        <v>3343</v>
      </c>
      <c r="L3" s="29">
        <f t="shared" ref="L3:L21" si="1">K3-C3</f>
        <v>-36</v>
      </c>
      <c r="M3" s="27">
        <v>2.3320872773386195E-2</v>
      </c>
      <c r="N3" s="44">
        <f>ROUND(M3*$N$22,0)</f>
        <v>52</v>
      </c>
      <c r="O3" s="36">
        <f t="shared" ref="O3:O21" si="2">K3+N3</f>
        <v>3395</v>
      </c>
      <c r="P3" s="5">
        <f t="shared" ref="P3:P22" si="3">O3-C3</f>
        <v>16</v>
      </c>
      <c r="Q3" s="80">
        <v>48.84</v>
      </c>
      <c r="R3" s="72"/>
      <c r="S3" s="93"/>
      <c r="T3" s="84">
        <v>3395</v>
      </c>
    </row>
    <row r="4" spans="1:20" ht="16.5" customHeight="1" x14ac:dyDescent="0.25">
      <c r="A4" s="8" t="s">
        <v>2</v>
      </c>
      <c r="B4" s="7">
        <v>1653</v>
      </c>
      <c r="C4" s="60">
        <v>1616</v>
      </c>
      <c r="D4" s="4">
        <f t="shared" ref="D4:D21" si="4">C4-B4</f>
        <v>-37</v>
      </c>
      <c r="E4" s="14">
        <f t="shared" ref="E4:E21" si="5">D4/B4</f>
        <v>-2.2383545069570479E-2</v>
      </c>
      <c r="F4" s="5">
        <v>72318</v>
      </c>
      <c r="G4" s="13">
        <v>70555</v>
      </c>
      <c r="H4" s="6">
        <f t="shared" ref="H4:H21" si="6">G4-F4</f>
        <v>-1763</v>
      </c>
      <c r="I4" s="27">
        <f t="shared" ref="I4:I22" si="7">H4/G4</f>
        <v>-2.4987598327545886E-2</v>
      </c>
      <c r="J4" s="28">
        <f t="shared" ref="J4:J21" si="8">F4/C4</f>
        <v>44.751237623762378</v>
      </c>
      <c r="K4" s="41">
        <f t="shared" si="0"/>
        <v>1577</v>
      </c>
      <c r="L4" s="29">
        <f t="shared" si="1"/>
        <v>-39</v>
      </c>
      <c r="M4" s="27">
        <v>7.4031751782858779E-3</v>
      </c>
      <c r="N4" s="44">
        <f t="shared" ref="N4:N21" si="9">ROUND(M4*$N$22,0)</f>
        <v>16</v>
      </c>
      <c r="O4" s="36">
        <f t="shared" si="2"/>
        <v>1593</v>
      </c>
      <c r="P4" s="5">
        <f t="shared" si="3"/>
        <v>-23</v>
      </c>
      <c r="Q4" s="80">
        <v>44.29</v>
      </c>
      <c r="R4" s="72"/>
      <c r="S4" s="93"/>
      <c r="T4" s="84">
        <v>1593</v>
      </c>
    </row>
    <row r="5" spans="1:20" x14ac:dyDescent="0.25">
      <c r="A5" s="66" t="s">
        <v>3</v>
      </c>
      <c r="B5" s="7">
        <v>5896</v>
      </c>
      <c r="C5" s="60">
        <v>5896</v>
      </c>
      <c r="D5" s="4">
        <f t="shared" si="4"/>
        <v>0</v>
      </c>
      <c r="E5" s="14">
        <f t="shared" si="5"/>
        <v>0</v>
      </c>
      <c r="F5" s="5">
        <v>262702</v>
      </c>
      <c r="G5" s="13">
        <v>257894</v>
      </c>
      <c r="H5" s="6">
        <f t="shared" si="6"/>
        <v>-4808</v>
      </c>
      <c r="I5" s="27">
        <f t="shared" si="7"/>
        <v>-1.8643318572746943E-2</v>
      </c>
      <c r="J5" s="28">
        <f t="shared" si="8"/>
        <v>44.555970149253731</v>
      </c>
      <c r="K5" s="41">
        <f t="shared" si="0"/>
        <v>5788</v>
      </c>
      <c r="L5" s="29">
        <f t="shared" si="1"/>
        <v>-108</v>
      </c>
      <c r="M5" s="27">
        <v>3.0929594933092715E-2</v>
      </c>
      <c r="N5" s="44">
        <f t="shared" si="9"/>
        <v>68</v>
      </c>
      <c r="O5" s="36">
        <f t="shared" si="2"/>
        <v>5856</v>
      </c>
      <c r="P5" s="5">
        <f t="shared" si="3"/>
        <v>-40</v>
      </c>
      <c r="Q5" s="80">
        <v>44.03</v>
      </c>
      <c r="R5" s="72"/>
      <c r="S5" s="93"/>
      <c r="T5" s="84">
        <v>5856</v>
      </c>
    </row>
    <row r="6" spans="1:20" x14ac:dyDescent="0.25">
      <c r="A6" s="67" t="s">
        <v>4</v>
      </c>
      <c r="B6" s="7">
        <v>14402</v>
      </c>
      <c r="C6" s="60">
        <v>14342</v>
      </c>
      <c r="D6" s="4">
        <f t="shared" si="4"/>
        <v>-60</v>
      </c>
      <c r="E6" s="14">
        <f t="shared" si="5"/>
        <v>-4.1660880433273158E-3</v>
      </c>
      <c r="F6" s="5">
        <v>835021</v>
      </c>
      <c r="G6" s="13">
        <v>814438</v>
      </c>
      <c r="H6" s="6">
        <f t="shared" si="6"/>
        <v>-20583</v>
      </c>
      <c r="I6" s="27">
        <f t="shared" si="7"/>
        <v>-2.5272641993620139E-2</v>
      </c>
      <c r="J6" s="28">
        <f t="shared" si="8"/>
        <v>58.22207502440385</v>
      </c>
      <c r="K6" s="41">
        <f t="shared" si="0"/>
        <v>13988</v>
      </c>
      <c r="L6" s="29">
        <f t="shared" si="1"/>
        <v>-354</v>
      </c>
      <c r="M6" s="27">
        <v>0.10923602716007233</v>
      </c>
      <c r="N6" s="44">
        <f>ROUND(M6*$N$22,0)+1</f>
        <v>243</v>
      </c>
      <c r="O6" s="36">
        <f t="shared" si="2"/>
        <v>14231</v>
      </c>
      <c r="P6" s="5">
        <f t="shared" si="3"/>
        <v>-111</v>
      </c>
      <c r="Q6" s="80">
        <v>57.22</v>
      </c>
      <c r="R6" s="72" t="s">
        <v>72</v>
      </c>
      <c r="S6" s="96">
        <v>20</v>
      </c>
      <c r="T6" s="84">
        <v>14251</v>
      </c>
    </row>
    <row r="7" spans="1:20" x14ac:dyDescent="0.25">
      <c r="A7" s="68" t="s">
        <v>5</v>
      </c>
      <c r="B7" s="7">
        <v>8875</v>
      </c>
      <c r="C7" s="60">
        <v>8915</v>
      </c>
      <c r="D7" s="4">
        <f t="shared" si="4"/>
        <v>40</v>
      </c>
      <c r="E7" s="14">
        <f t="shared" si="5"/>
        <v>4.507042253521127E-3</v>
      </c>
      <c r="F7" s="5">
        <v>545270</v>
      </c>
      <c r="G7" s="13">
        <v>540733</v>
      </c>
      <c r="H7" s="6">
        <f t="shared" si="6"/>
        <v>-4537</v>
      </c>
      <c r="I7" s="27">
        <f t="shared" si="7"/>
        <v>-8.3904625757998865E-3</v>
      </c>
      <c r="J7" s="28">
        <f t="shared" si="8"/>
        <v>61.163208076275943</v>
      </c>
      <c r="K7" s="41">
        <f t="shared" si="0"/>
        <v>8841</v>
      </c>
      <c r="L7" s="29">
        <f t="shared" si="1"/>
        <v>-74</v>
      </c>
      <c r="M7" s="27">
        <v>7.0070617581582992E-2</v>
      </c>
      <c r="N7" s="44">
        <f t="shared" si="9"/>
        <v>155</v>
      </c>
      <c r="O7" s="36">
        <f t="shared" si="2"/>
        <v>8996</v>
      </c>
      <c r="P7" s="5">
        <f t="shared" si="3"/>
        <v>81</v>
      </c>
      <c r="Q7" s="80">
        <v>60.1</v>
      </c>
      <c r="R7" s="73" t="s">
        <v>69</v>
      </c>
      <c r="S7" s="97"/>
      <c r="T7" s="85">
        <v>8996</v>
      </c>
    </row>
    <row r="8" spans="1:20" x14ac:dyDescent="0.25">
      <c r="A8" s="68" t="s">
        <v>54</v>
      </c>
      <c r="B8" s="7">
        <v>2541</v>
      </c>
      <c r="C8" s="60">
        <v>2532</v>
      </c>
      <c r="D8" s="4">
        <f t="shared" si="4"/>
        <v>-9</v>
      </c>
      <c r="E8" s="14">
        <f t="shared" si="5"/>
        <v>-3.5419126328217238E-3</v>
      </c>
      <c r="F8" s="5">
        <v>134619</v>
      </c>
      <c r="G8" s="13">
        <v>132356</v>
      </c>
      <c r="H8" s="6">
        <f t="shared" si="6"/>
        <v>-2263</v>
      </c>
      <c r="I8" s="27">
        <f t="shared" si="7"/>
        <v>-1.7097827072440994E-2</v>
      </c>
      <c r="J8" s="28">
        <f t="shared" si="8"/>
        <v>53.167061611374407</v>
      </c>
      <c r="K8" s="41">
        <f t="shared" si="0"/>
        <v>2489</v>
      </c>
      <c r="L8" s="29">
        <f t="shared" si="1"/>
        <v>-43</v>
      </c>
      <c r="M8" s="27">
        <v>1.4698351095147348E-2</v>
      </c>
      <c r="N8" s="44">
        <f t="shared" si="9"/>
        <v>32</v>
      </c>
      <c r="O8" s="36">
        <f t="shared" si="2"/>
        <v>2521</v>
      </c>
      <c r="P8" s="5">
        <f t="shared" si="3"/>
        <v>-11</v>
      </c>
      <c r="Q8" s="80">
        <v>52.5</v>
      </c>
      <c r="R8" s="72"/>
      <c r="S8" s="93"/>
      <c r="T8" s="84">
        <v>2521</v>
      </c>
    </row>
    <row r="9" spans="1:20" x14ac:dyDescent="0.25">
      <c r="A9" s="68" t="s">
        <v>55</v>
      </c>
      <c r="B9" s="7">
        <v>125</v>
      </c>
      <c r="C9" s="60">
        <v>124</v>
      </c>
      <c r="D9" s="4">
        <f t="shared" si="4"/>
        <v>-1</v>
      </c>
      <c r="E9" s="14">
        <f t="shared" si="5"/>
        <v>-8.0000000000000002E-3</v>
      </c>
      <c r="F9" s="5">
        <v>4191</v>
      </c>
      <c r="G9" s="13">
        <v>4121</v>
      </c>
      <c r="H9" s="6">
        <f t="shared" si="6"/>
        <v>-70</v>
      </c>
      <c r="I9" s="27">
        <f t="shared" si="7"/>
        <v>-1.6986168405726764E-2</v>
      </c>
      <c r="J9" s="28">
        <f t="shared" si="8"/>
        <v>33.798387096774192</v>
      </c>
      <c r="K9" s="41">
        <f t="shared" si="0"/>
        <v>122</v>
      </c>
      <c r="L9" s="29">
        <f t="shared" si="1"/>
        <v>-2</v>
      </c>
      <c r="M9" s="27">
        <v>1.6722466285069276E-4</v>
      </c>
      <c r="N9" s="44">
        <f t="shared" si="9"/>
        <v>0</v>
      </c>
      <c r="O9" s="36">
        <f>K9+N9</f>
        <v>122</v>
      </c>
      <c r="P9" s="5">
        <f t="shared" si="3"/>
        <v>-2</v>
      </c>
      <c r="Q9" s="80">
        <v>33.770000000000003</v>
      </c>
      <c r="R9" s="72"/>
      <c r="S9" s="95"/>
      <c r="T9" s="84">
        <v>122</v>
      </c>
    </row>
    <row r="10" spans="1:20" x14ac:dyDescent="0.25">
      <c r="A10" s="66" t="s">
        <v>7</v>
      </c>
      <c r="B10" s="7">
        <v>11719</v>
      </c>
      <c r="C10" s="60">
        <v>11760</v>
      </c>
      <c r="D10" s="4">
        <f t="shared" si="4"/>
        <v>41</v>
      </c>
      <c r="E10" s="14">
        <f t="shared" si="5"/>
        <v>3.4985920300366923E-3</v>
      </c>
      <c r="F10" s="5">
        <v>714469</v>
      </c>
      <c r="G10" s="13">
        <v>704526</v>
      </c>
      <c r="H10" s="6">
        <f t="shared" si="6"/>
        <v>-9943</v>
      </c>
      <c r="I10" s="27">
        <f t="shared" si="7"/>
        <v>-1.4113034863156222E-2</v>
      </c>
      <c r="J10" s="28">
        <f t="shared" si="8"/>
        <v>60.75416666666667</v>
      </c>
      <c r="K10" s="41">
        <f t="shared" si="0"/>
        <v>11596</v>
      </c>
      <c r="L10" s="29">
        <f t="shared" si="1"/>
        <v>-164</v>
      </c>
      <c r="M10" s="27">
        <v>0.10015363765899407</v>
      </c>
      <c r="N10" s="44">
        <f t="shared" si="9"/>
        <v>221</v>
      </c>
      <c r="O10" s="36">
        <f t="shared" si="2"/>
        <v>11817</v>
      </c>
      <c r="P10" s="5">
        <f t="shared" si="3"/>
        <v>57</v>
      </c>
      <c r="Q10" s="80">
        <v>59.61</v>
      </c>
      <c r="R10" s="73" t="s">
        <v>70</v>
      </c>
      <c r="S10" s="94"/>
      <c r="T10" s="85">
        <v>11817</v>
      </c>
    </row>
    <row r="11" spans="1:20" x14ac:dyDescent="0.25">
      <c r="A11" s="66" t="s">
        <v>8</v>
      </c>
      <c r="B11" s="7">
        <v>3087</v>
      </c>
      <c r="C11" s="60">
        <v>3098</v>
      </c>
      <c r="D11" s="4">
        <v>1</v>
      </c>
      <c r="E11" s="14">
        <f t="shared" si="5"/>
        <v>3.2393909944930353E-4</v>
      </c>
      <c r="F11" s="5">
        <v>168190</v>
      </c>
      <c r="G11" s="13">
        <v>165839</v>
      </c>
      <c r="H11" s="6">
        <f t="shared" si="6"/>
        <v>-2351</v>
      </c>
      <c r="I11" s="27">
        <f t="shared" si="7"/>
        <v>-1.4176400002411977E-2</v>
      </c>
      <c r="J11" s="28">
        <f t="shared" si="8"/>
        <v>54.289864428663655</v>
      </c>
      <c r="K11" s="41">
        <f t="shared" si="0"/>
        <v>3055</v>
      </c>
      <c r="L11" s="29">
        <f t="shared" si="1"/>
        <v>-43</v>
      </c>
      <c r="M11" s="27">
        <v>2.4425252317629313E-2</v>
      </c>
      <c r="N11" s="44">
        <f t="shared" si="9"/>
        <v>54</v>
      </c>
      <c r="O11" s="36">
        <f t="shared" si="2"/>
        <v>3109</v>
      </c>
      <c r="P11" s="5">
        <f t="shared" si="3"/>
        <v>11</v>
      </c>
      <c r="Q11" s="80">
        <v>53.34</v>
      </c>
      <c r="R11" s="73"/>
      <c r="S11" s="94"/>
      <c r="T11" s="85">
        <v>3109</v>
      </c>
    </row>
    <row r="12" spans="1:20" x14ac:dyDescent="0.25">
      <c r="A12" s="66" t="s">
        <v>9</v>
      </c>
      <c r="B12" s="7">
        <v>19446</v>
      </c>
      <c r="C12" s="60">
        <v>19497</v>
      </c>
      <c r="D12" s="4">
        <f t="shared" si="4"/>
        <v>51</v>
      </c>
      <c r="E12" s="14">
        <f t="shared" si="5"/>
        <v>2.6226473310706571E-3</v>
      </c>
      <c r="F12" s="5">
        <v>1161773</v>
      </c>
      <c r="G12" s="13">
        <v>1149392</v>
      </c>
      <c r="H12" s="6">
        <f t="shared" si="6"/>
        <v>-12381</v>
      </c>
      <c r="I12" s="27">
        <f t="shared" si="7"/>
        <v>-1.0771781950805295E-2</v>
      </c>
      <c r="J12" s="28">
        <f t="shared" si="8"/>
        <v>59.587269836385083</v>
      </c>
      <c r="K12" s="41">
        <f t="shared" si="0"/>
        <v>19289</v>
      </c>
      <c r="L12" s="29">
        <f t="shared" si="1"/>
        <v>-208</v>
      </c>
      <c r="M12" s="27">
        <v>0.18681433533422287</v>
      </c>
      <c r="N12" s="44">
        <f>ROUND(M12*$N$22,0)</f>
        <v>413</v>
      </c>
      <c r="O12" s="36">
        <f>K12+N12</f>
        <v>19702</v>
      </c>
      <c r="P12" s="5">
        <f>O12-C12</f>
        <v>205</v>
      </c>
      <c r="Q12" s="80">
        <v>58.33</v>
      </c>
      <c r="R12" s="73" t="s">
        <v>71</v>
      </c>
      <c r="S12" s="97">
        <v>-30</v>
      </c>
      <c r="T12" s="85">
        <v>19672</v>
      </c>
    </row>
    <row r="13" spans="1:20" x14ac:dyDescent="0.25">
      <c r="A13" s="66" t="s">
        <v>10</v>
      </c>
      <c r="B13" s="7">
        <v>3818</v>
      </c>
      <c r="C13" s="60">
        <v>3804</v>
      </c>
      <c r="D13" s="4">
        <f t="shared" si="4"/>
        <v>-14</v>
      </c>
      <c r="E13" s="14">
        <f t="shared" si="5"/>
        <v>-3.6668412781561029E-3</v>
      </c>
      <c r="F13" s="5">
        <v>202368</v>
      </c>
      <c r="G13" s="13">
        <v>198771</v>
      </c>
      <c r="H13" s="6">
        <f t="shared" si="6"/>
        <v>-3597</v>
      </c>
      <c r="I13" s="27">
        <f t="shared" si="7"/>
        <v>-1.8096201156104261E-2</v>
      </c>
      <c r="J13" s="28">
        <f t="shared" si="8"/>
        <v>53.198738170347006</v>
      </c>
      <c r="K13" s="41">
        <f t="shared" si="0"/>
        <v>3736</v>
      </c>
      <c r="L13" s="29">
        <f t="shared" si="1"/>
        <v>-68</v>
      </c>
      <c r="M13" s="27">
        <v>2.6404077494695841E-2</v>
      </c>
      <c r="N13" s="44">
        <f t="shared" si="9"/>
        <v>58</v>
      </c>
      <c r="O13" s="36">
        <f t="shared" si="2"/>
        <v>3794</v>
      </c>
      <c r="P13" s="5">
        <f t="shared" si="3"/>
        <v>-10</v>
      </c>
      <c r="Q13" s="80">
        <v>52.39</v>
      </c>
      <c r="R13" s="72"/>
      <c r="S13" s="93"/>
      <c r="T13" s="84">
        <v>3794</v>
      </c>
    </row>
    <row r="14" spans="1:20" x14ac:dyDescent="0.25">
      <c r="A14" s="66" t="s">
        <v>11</v>
      </c>
      <c r="B14" s="7">
        <v>823</v>
      </c>
      <c r="C14" s="60">
        <v>812</v>
      </c>
      <c r="D14" s="4">
        <f t="shared" si="4"/>
        <v>-11</v>
      </c>
      <c r="E14" s="14">
        <f t="shared" si="5"/>
        <v>-1.3365735115431349E-2</v>
      </c>
      <c r="F14" s="5">
        <v>35766</v>
      </c>
      <c r="G14" s="13">
        <v>34899</v>
      </c>
      <c r="H14" s="6">
        <f t="shared" si="6"/>
        <v>-867</v>
      </c>
      <c r="I14" s="27">
        <f t="shared" si="7"/>
        <v>-2.4843118714003267E-2</v>
      </c>
      <c r="J14" s="28">
        <f t="shared" si="8"/>
        <v>44.046798029556648</v>
      </c>
      <c r="K14" s="41">
        <f t="shared" si="0"/>
        <v>792</v>
      </c>
      <c r="L14" s="29">
        <f t="shared" si="1"/>
        <v>-20</v>
      </c>
      <c r="M14" s="27">
        <v>4.389647399830685E-3</v>
      </c>
      <c r="N14" s="44">
        <f t="shared" si="9"/>
        <v>10</v>
      </c>
      <c r="O14" s="36">
        <f t="shared" si="2"/>
        <v>802</v>
      </c>
      <c r="P14" s="5">
        <f t="shared" si="3"/>
        <v>-10</v>
      </c>
      <c r="Q14" s="80">
        <v>43.51</v>
      </c>
      <c r="R14" s="72"/>
      <c r="S14" s="93"/>
      <c r="T14" s="84">
        <v>802</v>
      </c>
    </row>
    <row r="15" spans="1:20" x14ac:dyDescent="0.25">
      <c r="A15" s="66" t="s">
        <v>12</v>
      </c>
      <c r="B15" s="7">
        <v>9402</v>
      </c>
      <c r="C15" s="60">
        <v>9383</v>
      </c>
      <c r="D15" s="4">
        <f t="shared" si="4"/>
        <v>-19</v>
      </c>
      <c r="E15" s="14">
        <f t="shared" si="5"/>
        <v>-2.0208466283769409E-3</v>
      </c>
      <c r="F15" s="5">
        <v>513106</v>
      </c>
      <c r="G15" s="13">
        <v>504402</v>
      </c>
      <c r="H15" s="6">
        <f t="shared" si="6"/>
        <v>-8704</v>
      </c>
      <c r="I15" s="27">
        <f t="shared" si="7"/>
        <v>-1.7256077493745067E-2</v>
      </c>
      <c r="J15" s="28">
        <f t="shared" si="8"/>
        <v>54.684642438452521</v>
      </c>
      <c r="K15" s="41">
        <f t="shared" si="0"/>
        <v>9224</v>
      </c>
      <c r="L15" s="29">
        <f t="shared" si="1"/>
        <v>-159</v>
      </c>
      <c r="M15" s="27">
        <v>6.2399186173307461E-2</v>
      </c>
      <c r="N15" s="44">
        <f t="shared" si="9"/>
        <v>138</v>
      </c>
      <c r="O15" s="36">
        <f t="shared" si="2"/>
        <v>9362</v>
      </c>
      <c r="P15" s="5">
        <f t="shared" si="3"/>
        <v>-21</v>
      </c>
      <c r="Q15" s="80">
        <v>53.87</v>
      </c>
      <c r="R15" s="72"/>
      <c r="S15" s="93"/>
      <c r="T15" s="84">
        <v>9362</v>
      </c>
    </row>
    <row r="16" spans="1:20" x14ac:dyDescent="0.25">
      <c r="A16" s="66" t="s">
        <v>13</v>
      </c>
      <c r="B16" s="7">
        <v>9094</v>
      </c>
      <c r="C16" s="60">
        <v>9208</v>
      </c>
      <c r="D16" s="4">
        <f t="shared" si="4"/>
        <v>114</v>
      </c>
      <c r="E16" s="14">
        <f t="shared" si="5"/>
        <v>1.2535737849131295E-2</v>
      </c>
      <c r="F16" s="5">
        <v>551237</v>
      </c>
      <c r="G16" s="13">
        <v>537492</v>
      </c>
      <c r="H16" s="6">
        <f t="shared" si="6"/>
        <v>-13745</v>
      </c>
      <c r="I16" s="27">
        <f t="shared" si="7"/>
        <v>-2.557247363681692E-2</v>
      </c>
      <c r="J16" s="28">
        <f t="shared" si="8"/>
        <v>59.865008688097305</v>
      </c>
      <c r="K16" s="41">
        <f t="shared" si="0"/>
        <v>8978</v>
      </c>
      <c r="L16" s="29">
        <f t="shared" si="1"/>
        <v>-230</v>
      </c>
      <c r="M16" s="27">
        <v>6.9913844460160468E-2</v>
      </c>
      <c r="N16" s="44">
        <f t="shared" si="9"/>
        <v>155</v>
      </c>
      <c r="O16" s="36">
        <f t="shared" si="2"/>
        <v>9133</v>
      </c>
      <c r="P16" s="5">
        <f t="shared" si="3"/>
        <v>-75</v>
      </c>
      <c r="Q16" s="80">
        <v>58.85</v>
      </c>
      <c r="R16" s="72"/>
      <c r="S16" s="96">
        <v>10</v>
      </c>
      <c r="T16" s="84">
        <v>9143</v>
      </c>
    </row>
    <row r="17" spans="1:20" x14ac:dyDescent="0.25">
      <c r="A17" s="66" t="s">
        <v>14</v>
      </c>
      <c r="B17" s="7">
        <v>4179</v>
      </c>
      <c r="C17" s="60">
        <v>4132</v>
      </c>
      <c r="D17" s="4">
        <f t="shared" si="4"/>
        <v>-47</v>
      </c>
      <c r="E17" s="14">
        <f t="shared" si="5"/>
        <v>-1.1246709739172051E-2</v>
      </c>
      <c r="F17" s="5">
        <v>192347</v>
      </c>
      <c r="G17" s="13">
        <v>188300</v>
      </c>
      <c r="H17" s="6">
        <f t="shared" si="6"/>
        <v>-4047</v>
      </c>
      <c r="I17" s="27">
        <f t="shared" si="7"/>
        <v>-2.14922995220393E-2</v>
      </c>
      <c r="J17" s="28">
        <f t="shared" si="8"/>
        <v>46.55058083252662</v>
      </c>
      <c r="K17" s="41">
        <f t="shared" si="0"/>
        <v>4045</v>
      </c>
      <c r="L17" s="29">
        <f t="shared" si="1"/>
        <v>-87</v>
      </c>
      <c r="M17" s="27">
        <v>2.9013479004595194E-2</v>
      </c>
      <c r="N17" s="44">
        <f t="shared" si="9"/>
        <v>64</v>
      </c>
      <c r="O17" s="36">
        <f t="shared" si="2"/>
        <v>4109</v>
      </c>
      <c r="P17" s="5">
        <f t="shared" si="3"/>
        <v>-23</v>
      </c>
      <c r="Q17" s="80">
        <v>45.82</v>
      </c>
      <c r="R17" s="72"/>
      <c r="S17" s="93"/>
      <c r="T17" s="84">
        <v>4109</v>
      </c>
    </row>
    <row r="18" spans="1:20" x14ac:dyDescent="0.25">
      <c r="A18" s="66" t="s">
        <v>15</v>
      </c>
      <c r="B18" s="7">
        <v>12380</v>
      </c>
      <c r="C18" s="60">
        <v>12311</v>
      </c>
      <c r="D18" s="4">
        <f t="shared" si="4"/>
        <v>-69</v>
      </c>
      <c r="E18" s="14">
        <f t="shared" si="5"/>
        <v>-5.5735056542810983E-3</v>
      </c>
      <c r="F18" s="5">
        <v>690586</v>
      </c>
      <c r="G18" s="13">
        <v>675531</v>
      </c>
      <c r="H18" s="6">
        <f t="shared" si="6"/>
        <v>-15055</v>
      </c>
      <c r="I18" s="27">
        <f t="shared" si="7"/>
        <v>-2.2286171915130468E-2</v>
      </c>
      <c r="J18" s="28">
        <f t="shared" si="8"/>
        <v>56.095036958817317</v>
      </c>
      <c r="K18" s="41">
        <f t="shared" si="0"/>
        <v>12043</v>
      </c>
      <c r="L18" s="29">
        <f t="shared" si="1"/>
        <v>-268</v>
      </c>
      <c r="M18" s="27">
        <v>9.9927187594717096E-2</v>
      </c>
      <c r="N18" s="44">
        <f t="shared" si="9"/>
        <v>221</v>
      </c>
      <c r="O18" s="36">
        <f t="shared" si="2"/>
        <v>12264</v>
      </c>
      <c r="P18" s="5">
        <f t="shared" si="3"/>
        <v>-47</v>
      </c>
      <c r="Q18" s="80">
        <v>55.08</v>
      </c>
      <c r="R18" s="72" t="s">
        <v>73</v>
      </c>
      <c r="S18" s="96"/>
      <c r="T18" s="84">
        <v>12264</v>
      </c>
    </row>
    <row r="19" spans="1:20" x14ac:dyDescent="0.25">
      <c r="A19" s="66" t="s">
        <v>16</v>
      </c>
      <c r="B19" s="7">
        <v>8262</v>
      </c>
      <c r="C19" s="60">
        <v>8293</v>
      </c>
      <c r="D19" s="4">
        <f t="shared" si="4"/>
        <v>31</v>
      </c>
      <c r="E19" s="14">
        <f t="shared" si="5"/>
        <v>3.7521181312030983E-3</v>
      </c>
      <c r="F19" s="5">
        <v>465677</v>
      </c>
      <c r="G19" s="13">
        <v>459029</v>
      </c>
      <c r="H19" s="6">
        <f t="shared" si="6"/>
        <v>-6648</v>
      </c>
      <c r="I19" s="27">
        <f t="shared" si="7"/>
        <v>-1.4482745098893534E-2</v>
      </c>
      <c r="J19" s="28">
        <f t="shared" si="8"/>
        <v>56.153020619799833</v>
      </c>
      <c r="K19" s="41">
        <f t="shared" si="0"/>
        <v>8175</v>
      </c>
      <c r="L19" s="29">
        <f t="shared" si="1"/>
        <v>-118</v>
      </c>
      <c r="M19" s="27">
        <v>5.8176763436327467E-2</v>
      </c>
      <c r="N19" s="44">
        <f t="shared" si="9"/>
        <v>129</v>
      </c>
      <c r="O19" s="36">
        <f t="shared" si="2"/>
        <v>8304</v>
      </c>
      <c r="P19" s="5">
        <f t="shared" si="3"/>
        <v>11</v>
      </c>
      <c r="Q19" s="80">
        <v>55.27</v>
      </c>
      <c r="R19" s="72"/>
      <c r="S19" s="93"/>
      <c r="T19" s="84">
        <v>8304</v>
      </c>
    </row>
    <row r="20" spans="1:20" x14ac:dyDescent="0.25">
      <c r="A20" s="8" t="s">
        <v>17</v>
      </c>
      <c r="B20" s="7">
        <v>2212</v>
      </c>
      <c r="C20" s="60">
        <v>2209</v>
      </c>
      <c r="D20" s="4">
        <f t="shared" si="4"/>
        <v>-3</v>
      </c>
      <c r="E20" s="14">
        <f t="shared" si="5"/>
        <v>-1.3562386980108499E-3</v>
      </c>
      <c r="F20" s="5">
        <v>114026</v>
      </c>
      <c r="G20" s="13">
        <v>112022</v>
      </c>
      <c r="H20" s="6">
        <f t="shared" si="6"/>
        <v>-2004</v>
      </c>
      <c r="I20" s="27">
        <f t="shared" si="7"/>
        <v>-1.7889343164735498E-2</v>
      </c>
      <c r="J20" s="28">
        <f t="shared" si="8"/>
        <v>51.618832050701677</v>
      </c>
      <c r="K20" s="41">
        <f t="shared" si="0"/>
        <v>2170</v>
      </c>
      <c r="L20" s="29">
        <f t="shared" si="1"/>
        <v>-39</v>
      </c>
      <c r="M20" s="27">
        <v>1.5997826079382941E-2</v>
      </c>
      <c r="N20" s="44">
        <f t="shared" si="9"/>
        <v>35</v>
      </c>
      <c r="O20" s="36">
        <f t="shared" si="2"/>
        <v>2205</v>
      </c>
      <c r="P20" s="5">
        <f t="shared" si="3"/>
        <v>-4</v>
      </c>
      <c r="Q20" s="80">
        <v>50.8</v>
      </c>
      <c r="R20" s="72"/>
      <c r="S20" s="93"/>
      <c r="T20" s="84">
        <v>2205</v>
      </c>
    </row>
    <row r="21" spans="1:20" x14ac:dyDescent="0.25">
      <c r="A21" s="8" t="s">
        <v>18</v>
      </c>
      <c r="B21" s="10">
        <v>9852</v>
      </c>
      <c r="C21" s="61">
        <v>9832</v>
      </c>
      <c r="D21" s="4">
        <f t="shared" si="4"/>
        <v>-20</v>
      </c>
      <c r="E21" s="14">
        <f t="shared" si="5"/>
        <v>-2.0300446609825416E-3</v>
      </c>
      <c r="F21" s="5">
        <v>573264</v>
      </c>
      <c r="G21" s="13">
        <v>564471</v>
      </c>
      <c r="H21" s="6">
        <f t="shared" si="6"/>
        <v>-8793</v>
      </c>
      <c r="I21" s="27">
        <f t="shared" si="7"/>
        <v>-1.5577416731771871E-2</v>
      </c>
      <c r="J21" s="28">
        <f t="shared" si="8"/>
        <v>58.30593978844589</v>
      </c>
      <c r="K21" s="41">
        <f t="shared" si="0"/>
        <v>9681</v>
      </c>
      <c r="L21" s="29">
        <f t="shared" si="1"/>
        <v>-151</v>
      </c>
      <c r="M21" s="27">
        <v>6.6558899661718449E-2</v>
      </c>
      <c r="N21" s="44">
        <f t="shared" si="9"/>
        <v>147</v>
      </c>
      <c r="O21" s="36">
        <f t="shared" si="2"/>
        <v>9828</v>
      </c>
      <c r="P21" s="5">
        <f t="shared" si="3"/>
        <v>-4</v>
      </c>
      <c r="Q21" s="80">
        <v>57.43</v>
      </c>
      <c r="R21" s="72"/>
      <c r="S21" s="93"/>
      <c r="T21" s="84">
        <v>9828</v>
      </c>
    </row>
    <row r="22" spans="1:20" s="26" customFormat="1" x14ac:dyDescent="0.25">
      <c r="A22" s="11" t="s">
        <v>19</v>
      </c>
      <c r="B22" s="12">
        <f>SUM(B3:B21)</f>
        <v>131143</v>
      </c>
      <c r="C22" s="43">
        <f>SUM(C3:C21)</f>
        <v>131143</v>
      </c>
      <c r="D22" s="10">
        <f>C22-B22</f>
        <v>0</v>
      </c>
      <c r="E22" s="46">
        <f>D22/B22</f>
        <v>0</v>
      </c>
      <c r="F22" s="12">
        <f>SUM(F3:F21)</f>
        <v>7404545</v>
      </c>
      <c r="G22" s="12">
        <f>SUM(G3:G21)</f>
        <v>7280585</v>
      </c>
      <c r="H22" s="43">
        <f>SUM(H3:H21)</f>
        <v>-123960</v>
      </c>
      <c r="I22" s="27">
        <f t="shared" si="7"/>
        <v>-1.7026104358372301E-2</v>
      </c>
      <c r="J22" s="28">
        <v>58.511998352942967</v>
      </c>
      <c r="K22" s="37">
        <f>SUM(K3:K21)</f>
        <v>128932</v>
      </c>
      <c r="L22" s="12">
        <f>SUM(L3:L21)</f>
        <v>-2211</v>
      </c>
      <c r="M22" s="27"/>
      <c r="N22" s="12">
        <v>2211</v>
      </c>
      <c r="O22" s="47">
        <f>SUM(O3:O21)</f>
        <v>131143</v>
      </c>
      <c r="P22" s="5">
        <f t="shared" si="3"/>
        <v>0</v>
      </c>
      <c r="Q22" s="81"/>
      <c r="R22" s="72"/>
      <c r="S22" s="93"/>
      <c r="T22" s="86">
        <v>131143</v>
      </c>
    </row>
    <row r="23" spans="1:20" ht="7.5" customHeight="1" x14ac:dyDescent="0.25">
      <c r="M23" s="33"/>
      <c r="N23" s="33"/>
      <c r="O23" s="33"/>
    </row>
    <row r="24" spans="1:20" x14ac:dyDescent="0.25">
      <c r="A24" s="25"/>
    </row>
    <row r="25" spans="1:20" x14ac:dyDescent="0.25">
      <c r="A25" s="25"/>
    </row>
    <row r="26" spans="1:20" x14ac:dyDescent="0.25">
      <c r="L26" s="34"/>
    </row>
    <row r="28" spans="1:20" x14ac:dyDescent="0.25">
      <c r="O28" s="69"/>
      <c r="P28" s="33"/>
      <c r="Q28" s="33"/>
    </row>
    <row r="29" spans="1:20" x14ac:dyDescent="0.25">
      <c r="O29" s="33"/>
      <c r="P29" s="33"/>
      <c r="Q29" s="33"/>
    </row>
  </sheetData>
  <pageMargins left="0.19685039370078741" right="0.11811023622047245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Alunni per regione</vt:lpstr>
      <vt:lpstr>Assistenti Amministrativi</vt:lpstr>
      <vt:lpstr>Collaboratori scolastici</vt:lpstr>
      <vt:lpstr>'Alunni per regione'!Area_stampa</vt:lpstr>
    </vt:vector>
  </TitlesOfParts>
  <Company>Hewlett 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Auriemma Alessia</cp:lastModifiedBy>
  <cp:lastPrinted>2018-05-07T08:28:45Z</cp:lastPrinted>
  <dcterms:created xsi:type="dcterms:W3CDTF">2016-05-16T19:05:17Z</dcterms:created>
  <dcterms:modified xsi:type="dcterms:W3CDTF">2022-03-29T16:54:20Z</dcterms:modified>
</cp:coreProperties>
</file>